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35" windowHeight="11760" tabRatio="626" activeTab="4"/>
  </bookViews>
  <sheets>
    <sheet name="Прил№1 к паспорту" sheetId="1" r:id="rId1"/>
    <sheet name="Прил№2 к паспорту" sheetId="2" r:id="rId2"/>
    <sheet name="Прил№3 к паспорту" sheetId="7" r:id="rId3"/>
    <sheet name="Прил№1 к прогр" sheetId="4" r:id="rId4"/>
    <sheet name="Прил№2 к прогр" sheetId="5" r:id="rId5"/>
    <sheet name="Прил№3 к прогр" sheetId="6" r:id="rId6"/>
    <sheet name="Лист1" sheetId="8" r:id="rId7"/>
  </sheets>
  <definedNames>
    <definedName name="_xlnm.Print_Area" localSheetId="0">'Прил№1 к паспорту'!$A$1:$J$40</definedName>
    <definedName name="_xlnm.Print_Area" localSheetId="3">'Прил№1 к прогр'!$A$1:$K$60</definedName>
    <definedName name="_xlnm.Print_Area" localSheetId="1">'Прил№2 к паспорту'!$A$1:$Q$15</definedName>
    <definedName name="_xlnm.Print_Area" localSheetId="4">'Прил№2 к прогр'!$A$1:$G$36</definedName>
    <definedName name="_xlnm.Print_Area" localSheetId="2">'Прил№3 к паспорту'!$A$1:$I$43</definedName>
    <definedName name="_xlnm.Print_Area" localSheetId="5">'Прил№3 к прогр'!$A$1:$L$48</definedName>
  </definedNames>
  <calcPr calcId="125725"/>
</workbook>
</file>

<file path=xl/calcChain.xml><?xml version="1.0" encoding="utf-8"?>
<calcChain xmlns="http://schemas.openxmlformats.org/spreadsheetml/2006/main">
  <c r="H48" i="4"/>
  <c r="H40"/>
  <c r="K44"/>
  <c r="K54"/>
  <c r="I55"/>
  <c r="J55"/>
  <c r="H55"/>
  <c r="H14" s="1"/>
  <c r="K14" s="1"/>
  <c r="K57"/>
  <c r="H47" l="1"/>
  <c r="G6" i="5"/>
  <c r="G11"/>
  <c r="G12"/>
  <c r="G16"/>
  <c r="G17"/>
  <c r="G21"/>
  <c r="G22"/>
  <c r="G26"/>
  <c r="G27"/>
  <c r="G31"/>
  <c r="G32"/>
  <c r="K17" i="4"/>
  <c r="K18"/>
  <c r="K19"/>
  <c r="K20"/>
  <c r="K21"/>
  <c r="K22"/>
  <c r="K23"/>
  <c r="K24"/>
  <c r="K27"/>
  <c r="K28"/>
  <c r="K29"/>
  <c r="K32"/>
  <c r="K33"/>
  <c r="K34"/>
  <c r="K35"/>
  <c r="K36"/>
  <c r="K37"/>
  <c r="K38"/>
  <c r="K41"/>
  <c r="K42"/>
  <c r="K43"/>
  <c r="K45"/>
  <c r="K46"/>
  <c r="K49"/>
  <c r="K50"/>
  <c r="K51"/>
  <c r="K52"/>
  <c r="K53"/>
  <c r="K56"/>
  <c r="K58"/>
  <c r="H31" l="1"/>
  <c r="I31"/>
  <c r="J31"/>
  <c r="K31" l="1"/>
  <c r="K48"/>
  <c r="E28" i="5" l="1"/>
  <c r="F28"/>
  <c r="D29"/>
  <c r="E29"/>
  <c r="F29"/>
  <c r="E14"/>
  <c r="E13"/>
  <c r="F13"/>
  <c r="J17" i="4"/>
  <c r="J49"/>
  <c r="K40"/>
  <c r="H16"/>
  <c r="K16" s="1"/>
  <c r="G28" i="5" l="1"/>
  <c r="G13"/>
  <c r="G29"/>
  <c r="G14"/>
  <c r="F14"/>
  <c r="E34"/>
  <c r="F34"/>
  <c r="G24" l="1"/>
  <c r="G34"/>
  <c r="I48" i="4"/>
  <c r="J48"/>
  <c r="E33" i="5" l="1"/>
  <c r="F33"/>
  <c r="E23"/>
  <c r="E20" s="1"/>
  <c r="F23"/>
  <c r="F20" s="1"/>
  <c r="E18"/>
  <c r="F18"/>
  <c r="D18"/>
  <c r="G18" s="1"/>
  <c r="I40" i="4"/>
  <c r="J40"/>
  <c r="I26"/>
  <c r="J26"/>
  <c r="H26"/>
  <c r="K26" s="1"/>
  <c r="I16"/>
  <c r="J16"/>
  <c r="G23" i="5" l="1"/>
  <c r="G33"/>
  <c r="D30"/>
  <c r="L46" i="6"/>
  <c r="K46"/>
  <c r="J46"/>
  <c r="L30"/>
  <c r="K30"/>
  <c r="J30"/>
  <c r="L22"/>
  <c r="K22"/>
  <c r="J22"/>
  <c r="L10"/>
  <c r="K10"/>
  <c r="J10"/>
  <c r="D20" i="5"/>
  <c r="G20" s="1"/>
  <c r="H39" i="4"/>
  <c r="K39" s="1"/>
  <c r="I22" i="6" l="1"/>
  <c r="H22"/>
  <c r="I10"/>
  <c r="H10"/>
  <c r="I30" l="1"/>
  <c r="H30"/>
  <c r="D7" i="5" l="1"/>
  <c r="G7" s="1"/>
  <c r="E7"/>
  <c r="F7"/>
  <c r="E30"/>
  <c r="F30"/>
  <c r="E25"/>
  <c r="F25"/>
  <c r="D25"/>
  <c r="E19"/>
  <c r="E15" s="1"/>
  <c r="F19"/>
  <c r="F15" s="1"/>
  <c r="D19"/>
  <c r="F8"/>
  <c r="D8"/>
  <c r="I13" i="4"/>
  <c r="J13"/>
  <c r="H13"/>
  <c r="K13" s="1"/>
  <c r="J14"/>
  <c r="I39"/>
  <c r="J39"/>
  <c r="J12" s="1"/>
  <c r="H12"/>
  <c r="K12" s="1"/>
  <c r="J30"/>
  <c r="I30"/>
  <c r="H30"/>
  <c r="I25"/>
  <c r="J25"/>
  <c r="H25"/>
  <c r="K25" s="1"/>
  <c r="I15"/>
  <c r="J15"/>
  <c r="K30" l="1"/>
  <c r="G25" i="5"/>
  <c r="K55" i="4"/>
  <c r="G30" i="5"/>
  <c r="G19"/>
  <c r="I12" i="4"/>
  <c r="I14"/>
  <c r="D15" i="5"/>
  <c r="G15" s="1"/>
  <c r="I47" i="4"/>
  <c r="F9" i="5"/>
  <c r="F5" s="1"/>
  <c r="H11" i="4"/>
  <c r="K11" s="1"/>
  <c r="I11"/>
  <c r="J47"/>
  <c r="J11"/>
  <c r="J10" s="1"/>
  <c r="J9" s="1"/>
  <c r="D9" i="5"/>
  <c r="E9"/>
  <c r="E10"/>
  <c r="F10"/>
  <c r="E8"/>
  <c r="G8" s="1"/>
  <c r="D10"/>
  <c r="H15" i="4"/>
  <c r="K15" s="1"/>
  <c r="G10" i="5" l="1"/>
  <c r="K47" i="4"/>
  <c r="G9" i="5"/>
  <c r="D5"/>
  <c r="I10" i="4"/>
  <c r="I9" s="1"/>
  <c r="E5" i="5"/>
  <c r="H10" i="4"/>
  <c r="K10" l="1"/>
  <c r="H9"/>
  <c r="K9" s="1"/>
  <c r="G5" i="5"/>
</calcChain>
</file>

<file path=xl/sharedStrings.xml><?xml version="1.0" encoding="utf-8"?>
<sst xmlns="http://schemas.openxmlformats.org/spreadsheetml/2006/main" count="505" uniqueCount="210">
  <si>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</si>
  <si>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</si>
  <si>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</si>
  <si>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</si>
  <si>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</si>
  <si>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Подпрограмма 1</t>
  </si>
  <si>
    <t>Подпрограмма 2</t>
  </si>
  <si>
    <t>1.1.</t>
  </si>
  <si>
    <t>1.1.1.</t>
  </si>
  <si>
    <t>1.2.</t>
  </si>
  <si>
    <t>1.2.1.</t>
  </si>
  <si>
    <t>1.3.</t>
  </si>
  <si>
    <t>1.3.1.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</si>
  <si>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</si>
  <si>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</si>
  <si>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</si>
  <si>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</si>
  <si>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</si>
  <si>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</si>
  <si>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</si>
  <si>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</si>
  <si>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</si>
  <si>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</si>
  <si>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</si>
  <si>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</si>
  <si>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</si>
  <si>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</si>
  <si>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</si>
  <si>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</si>
  <si>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</si>
  <si>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</si>
  <si>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Подпрограмма 3</t>
  </si>
  <si>
    <t>Подпрограмма 4</t>
  </si>
  <si>
    <t>Подпрограмма 5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</si>
  <si>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</si>
  <si>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</si>
  <si>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</si>
  <si>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</si>
  <si>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</si>
  <si>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</si>
  <si>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</si>
  <si>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районный бюджет </t>
  </si>
  <si>
    <t xml:space="preserve">федеральный бюджет </t>
  </si>
  <si>
    <t xml:space="preserve">районный бюджет  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</si>
  <si>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</si>
  <si>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</si>
  <si>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</si>
  <si>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>Наименование услуги, показателя объема услуги (работы)</t>
  </si>
  <si>
    <t>Значение показателя объема услуги (работы)</t>
  </si>
  <si>
    <t>Расходы районного бюджета на оказание (выполнение) муниципальной услуги (работы), тыс. руб.</t>
  </si>
  <si>
    <t xml:space="preserve">Прогноз сводных показателей муниципальных заданий </t>
  </si>
  <si>
    <t xml:space="preserve">Приложение № 1 
к Паспорту муниципальной программы Балахтинского района "Развитие культуры"
</t>
  </si>
  <si>
    <t xml:space="preserve">Цель 1 "Создание условий для развития и реализации культурного и духовного потенциала населения Балахтинского района"   </t>
  </si>
  <si>
    <t>Количество экземпляров новых поступлений в библиотечные фонды библиотек на 1 тыс. человек населения</t>
  </si>
  <si>
    <t>Количество посетителей районного краеведческого музея</t>
  </si>
  <si>
    <t>Удельный вес населения, участвующего в платных культурно-досуговых мероприятиях, проводимых муниципальными учреждениями культуры</t>
  </si>
  <si>
    <t>Доля детей, привлекаемых к участию в творческих мероприятиях, в общем числе детей</t>
  </si>
  <si>
    <t>Своевременность утверждения муниципальных заданий подведомственным главному распорядителю учреждениям на текущий финансовый год и плановый период</t>
  </si>
  <si>
    <t xml:space="preserve">Задача 1 "Создание эффективной системы библиотечного обслуживания"  </t>
  </si>
  <si>
    <t>Подпрограмма 1 "Развитие библиотечного дела в Балахтинском районе"</t>
  </si>
  <si>
    <t>Среднее число книговыдач в расчете на 1 тыс. человек населения</t>
  </si>
  <si>
    <t>Количество посетителей библиотек на 1 тыс. человек населения</t>
  </si>
  <si>
    <t>Доля библиотек, подключенных к сети Интернет, в общем количестве библиотек</t>
  </si>
  <si>
    <t>Количество библиографических записей в электронном каталоге библиотеки.</t>
  </si>
  <si>
    <t xml:space="preserve">Задача 2 "Сохранение и эффективное использование культурного наследия Балахтинского района"   </t>
  </si>
  <si>
    <t>Подпрограмма 2 "Сохранение культурного наследия"</t>
  </si>
  <si>
    <t>Количество экскурсий</t>
  </si>
  <si>
    <t>Количество экспонатов</t>
  </si>
  <si>
    <t xml:space="preserve">Задача 3 "Обеспечение доступа населения Балахтинского района к культурным благам и участию в культурной жизни"   </t>
  </si>
  <si>
    <t>Подпрограмма 3 "Поддержка искусства и народного творчества"</t>
  </si>
  <si>
    <t>Число клубных формирований на 1 тыс. человек населения</t>
  </si>
  <si>
    <t>Число участников клубных формирований на 1 тыс. человек населения</t>
  </si>
  <si>
    <t>Число участников клубных формирований для детей в возрасте до 14 лет включительно</t>
  </si>
  <si>
    <t>Увеличение численности участников культурно - досуговых мероприятий</t>
  </si>
  <si>
    <t>Задача 4 "Повышение доступности и качества услуг дополнительного образования детей и совершенствование их социально-адаптирующих функций"</t>
  </si>
  <si>
    <t>Подпрограмма 4 "Развитие системы дополнительного образования в отрасли культуры"</t>
  </si>
  <si>
    <t>Доля детей, привлекаемых к обучениюв МБУ ДО Балахтинская школа искусств, в общем числе детей"</t>
  </si>
  <si>
    <t>Количество специалистов, повысивших квалификацию, прошедших переподготовку, обученных на семинарах и других мероприятиях</t>
  </si>
  <si>
    <t>Задача 5 "Создание условий для устойчивого развития отрасли "культура""</t>
  </si>
  <si>
    <t>Подпрограмма 5 "Обеспечение условий реализации программы и прочие мероприятия"</t>
  </si>
  <si>
    <t>Своевременность и качество подготовленных проектов нормативных правовых актов, обусловленных изменениями федерального и регионального законодательства</t>
  </si>
  <si>
    <t>Уровень исполнения расходов главного распорядителя за счет местного бюджета (без учета субсидий имеющих целевое назначение из краевого бюджета)</t>
  </si>
  <si>
    <t>Соблюдение сроков представления главным распорядителем годовой бюджетной отчетности</t>
  </si>
  <si>
    <t>1.4.</t>
  </si>
  <si>
    <t>1.4.1.</t>
  </si>
  <si>
    <t>1.5.</t>
  </si>
  <si>
    <t>1.5.1.</t>
  </si>
  <si>
    <t>Начальник отдела культуры и молодежной политики                                                                                                                        О.В.Климанова</t>
  </si>
  <si>
    <t>чел.</t>
  </si>
  <si>
    <t>ведомственная отчетность</t>
  </si>
  <si>
    <t>балл</t>
  </si>
  <si>
    <t>финансовое управление администрации Балахтинского района</t>
  </si>
  <si>
    <t>%</t>
  </si>
  <si>
    <t>экз</t>
  </si>
  <si>
    <t>тыс.ед.</t>
  </si>
  <si>
    <t>ед.</t>
  </si>
  <si>
    <t>шт.</t>
  </si>
  <si>
    <t>тыс.чел.</t>
  </si>
  <si>
    <t>тыс. чел.</t>
  </si>
  <si>
    <t>человек</t>
  </si>
  <si>
    <t>тыс.ед</t>
  </si>
  <si>
    <t>Начальник отдела культуры и молодежной политики                                                                                                                                                                                                    О.В. Климанова</t>
  </si>
  <si>
    <t>Приложение № 2 
к Паспорту муниципальной программы Балахтинского района "Развитие культуры"</t>
  </si>
  <si>
    <t>Приложение № 1                                              к муниципальной программе Балахтинского района "Развитие культуры"</t>
  </si>
  <si>
    <t>Приложение № 2                                              к муниципальной программе Балахтинского района "Развитие культуры"</t>
  </si>
  <si>
    <t>Развитие культуры</t>
  </si>
  <si>
    <t>Развитие библиотечного дела в Балахтинском районе"</t>
  </si>
  <si>
    <t>058</t>
  </si>
  <si>
    <t>0801</t>
  </si>
  <si>
    <t>0310000650</t>
  </si>
  <si>
    <t>611</t>
  </si>
  <si>
    <t>Рз Пр</t>
  </si>
  <si>
    <t>03100L0670</t>
  </si>
  <si>
    <t>03100S0660</t>
  </si>
  <si>
    <t>0310000000</t>
  </si>
  <si>
    <t>Сохранение культурного наследия</t>
  </si>
  <si>
    <t>0320000650</t>
  </si>
  <si>
    <t>0320000000</t>
  </si>
  <si>
    <t>612</t>
  </si>
  <si>
    <t>Поддержка искусства и народного творчества</t>
  </si>
  <si>
    <t>0330000650</t>
  </si>
  <si>
    <t>0330000000</t>
  </si>
  <si>
    <t>Развитие системы дополнительного образования в отрасли культура</t>
  </si>
  <si>
    <t>0703</t>
  </si>
  <si>
    <t>0340000650</t>
  </si>
  <si>
    <t>0340000000</t>
  </si>
  <si>
    <t>Обеспечение условий реализации программы и прочие мероприятия</t>
  </si>
  <si>
    <t>098</t>
  </si>
  <si>
    <t>0804</t>
  </si>
  <si>
    <t>0350000650</t>
  </si>
  <si>
    <t>110</t>
  </si>
  <si>
    <t>244</t>
  </si>
  <si>
    <t>всего расходные обязательства по подпрограмме</t>
  </si>
  <si>
    <t>0350000410</t>
  </si>
  <si>
    <t>120</t>
  </si>
  <si>
    <t>0350000000</t>
  </si>
  <si>
    <t>МКУ Балахтинский технологический центр</t>
  </si>
  <si>
    <t>Администрация Балахтинского района</t>
  </si>
  <si>
    <t>Начальник отдела культуры и молодежной политики                                                                                                                                                                     О.В.Климанова</t>
  </si>
  <si>
    <t>Отдел культуры и молодежной политики</t>
  </si>
  <si>
    <t>Развитие библиотечного дела в Балахтинском районе</t>
  </si>
  <si>
    <t>Начальник отдела культуры и молодежной политики                                                                                                                    О.В. Климанова</t>
  </si>
  <si>
    <t>Приложение № 3                                                                             к муниципальной программе Балахтинского района "Развитие культуры"</t>
  </si>
  <si>
    <t>Показатель объема услуги: число посетителей</t>
  </si>
  <si>
    <t>Обеспечение деятельности оказание услуг подведомственных учреждений</t>
  </si>
  <si>
    <t>Начальник отдела культуры и молодежной политики                                                                                                                                                                            О.В. Климанова</t>
  </si>
  <si>
    <t>Показатель объема услуги: численность участников клубных формирований</t>
  </si>
  <si>
    <t xml:space="preserve"> Услуга 3.1. Показ концертов и концертных программ</t>
  </si>
  <si>
    <t>Работа 3.3. Организация и проведение культурно – массовых мероприятий</t>
  </si>
  <si>
    <t>Показатель объема услуги: численность участников мероприятий</t>
  </si>
  <si>
    <t>Услуга 1. 1.Библиотечное, библиографическое и информационное обслуживание пользователей библиотеки</t>
  </si>
  <si>
    <t>Рабрта 1. 2. Библиографическая обработка документов и создание коталогов</t>
  </si>
  <si>
    <t>Показатель объема услуги: количество документов</t>
  </si>
  <si>
    <t>Рабрта 1. 3. Формирование, учет, изучение, обеспечение физического сохранения и безопасности фондов библиотек, включая оцифровку фондов</t>
  </si>
  <si>
    <t>Услуга 2. 1. Создание экспозиций(выставок) музеев, организация выездных выставок</t>
  </si>
  <si>
    <t>Показатель объема услуги: количество экспозиций</t>
  </si>
  <si>
    <t>Работа 2. 2. Формирование, учет, изучение, обеспечение физического сохранения и безопасности музейных предметов, музейных колекций</t>
  </si>
  <si>
    <t>Показатель объема услуги: количество предметов</t>
  </si>
  <si>
    <t>Показатель объема услуги: количество посетителей</t>
  </si>
  <si>
    <t>Услуга 3.2. Организация деятельности клубных формирований и формирований самодеятельного народного творчества</t>
  </si>
  <si>
    <t>Услуга 4.1. Реализация дополнительных общеразвивающих программ</t>
  </si>
  <si>
    <t>Показатель объема услуги: количество человеко-часов</t>
  </si>
  <si>
    <t>Подпрограмма 4 "Развитие системы дополнительного образования"</t>
  </si>
  <si>
    <t>Услуга 4.2. Реализация дополнительных общеобразовательных предпрофессиональных программ в области культуры</t>
  </si>
  <si>
    <t>Доля детей, привлекаемых к обучению в МОУ ДО ДШИ, в общем числе детей</t>
  </si>
  <si>
    <t xml:space="preserve">Перечень объектов капитального строительства муниципальной собственности Балахтинского района
(за счет всех источников финансирования)
</t>
  </si>
  <si>
    <t xml:space="preserve">Наименование  
объекта 
с указанием    
мощности и годов
строительства *
</t>
  </si>
  <si>
    <t xml:space="preserve">Остаток    
стоимости   
строительства 
в ценах контракта**
</t>
  </si>
  <si>
    <t>Объем капитальных вложений, тыс. рублей</t>
  </si>
  <si>
    <t>по годам до ввода объекта</t>
  </si>
  <si>
    <t>Главный распорядитель 1</t>
  </si>
  <si>
    <t>Объект 1</t>
  </si>
  <si>
    <t>в том числе:</t>
  </si>
  <si>
    <t>федеральный бюджет</t>
  </si>
  <si>
    <t>краевой бюджет</t>
  </si>
  <si>
    <t xml:space="preserve">бюджеты         </t>
  </si>
  <si>
    <t xml:space="preserve">муниципальных   </t>
  </si>
  <si>
    <t xml:space="preserve">образований     </t>
  </si>
  <si>
    <t xml:space="preserve">внебюджетные    </t>
  </si>
  <si>
    <t xml:space="preserve">источники       </t>
  </si>
  <si>
    <t>Объект 2</t>
  </si>
  <si>
    <t>...</t>
  </si>
  <si>
    <t>Главный распорядитель 2</t>
  </si>
  <si>
    <t xml:space="preserve">Итого          </t>
  </si>
  <si>
    <t xml:space="preserve">в том числе:    </t>
  </si>
  <si>
    <t xml:space="preserve">федеральный     </t>
  </si>
  <si>
    <t xml:space="preserve">бюджет          </t>
  </si>
  <si>
    <t xml:space="preserve">краевой         </t>
  </si>
  <si>
    <t>МБУК Балахтинская ЦКС</t>
  </si>
  <si>
    <t>Наччальник отдела культуры и молодежной политики                                                                                       О.В.Климанова</t>
  </si>
  <si>
    <t>Приложение № 3 
к Паспорту муниципальной программы Балахтинского района "Развитие культуры"</t>
  </si>
  <si>
    <t>0310010490</t>
  </si>
  <si>
    <t>0320010490</t>
  </si>
  <si>
    <t>0330010490</t>
  </si>
  <si>
    <t>0340010210</t>
  </si>
  <si>
    <t>0340010480</t>
  </si>
  <si>
    <t>0350010210</t>
  </si>
  <si>
    <t>852</t>
  </si>
  <si>
    <t>853</t>
  </si>
  <si>
    <t>0310010310</t>
  </si>
  <si>
    <t>03100L5190</t>
  </si>
  <si>
    <t>03300L4670</t>
  </si>
  <si>
    <t>033А174840</t>
  </si>
  <si>
    <t>0340010310</t>
  </si>
  <si>
    <t>03100S4880</t>
  </si>
  <si>
    <t>Итого на 2019-2021</t>
  </si>
  <si>
    <t>Итого 2019-2021</t>
  </si>
  <si>
    <t>0350010380</t>
  </si>
  <si>
    <t>0340010370</t>
  </si>
  <si>
    <t>0340010380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</si>
</sst>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16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8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view="pageBreakPreview" zoomScaleNormal="100" zoomScaleSheetLayoutView="100" workbookViewId="0">
      <selection activeCell="K4" sqref="K4"/>
    </sheetView>
  </sheetViews>
  <sheetFormatPr defaultRowHeight="15"/>
  <cols>
    <col min="1" max="1" width="6.5703125" style="4" customWidth="1"/>
    <col min="2" max="2" width="55.85546875" style="4" customWidth="1"/>
    <col min="3" max="3" width="10.28515625" style="4" customWidth="1"/>
    <col min="4" max="4" width="11.28515625" style="4" customWidth="1"/>
    <col min="5" max="5" width="13.85546875" style="4" customWidth="1"/>
    <col min="6" max="6" width="14.5703125" style="4" customWidth="1"/>
    <col min="7" max="7" width="12.7109375" style="4" customWidth="1"/>
    <col min="8" max="8" width="14.7109375" style="4" customWidth="1"/>
    <col min="9" max="9" width="13.42578125" style="4" customWidth="1"/>
    <col min="10" max="10" width="13.140625" style="4" customWidth="1"/>
    <col min="11" max="16384" width="9.140625" style="4"/>
  </cols>
  <sheetData>
    <row r="1" spans="1:10" ht="67.5" customHeight="1">
      <c r="H1" s="68" t="s">
        <v>51</v>
      </c>
      <c r="I1" s="68"/>
      <c r="J1" s="68"/>
    </row>
    <row r="2" spans="1:10" ht="25.5" customHeight="1">
      <c r="A2" s="67" t="s">
        <v>13</v>
      </c>
      <c r="B2" s="67"/>
      <c r="C2" s="67"/>
      <c r="D2" s="67"/>
      <c r="E2" s="67"/>
      <c r="F2" s="67"/>
      <c r="G2" s="67"/>
      <c r="H2" s="67"/>
      <c r="I2" s="67"/>
      <c r="J2" s="67"/>
    </row>
    <row r="4" spans="1:10" ht="41.25" customHeight="1">
      <c r="A4" s="3" t="s">
        <v>1</v>
      </c>
      <c r="B4" s="3" t="s">
        <v>2</v>
      </c>
      <c r="C4" s="3" t="s">
        <v>3</v>
      </c>
      <c r="D4" s="3" t="s">
        <v>0</v>
      </c>
      <c r="E4" s="3" t="s">
        <v>4</v>
      </c>
      <c r="F4" s="44">
        <v>2017</v>
      </c>
      <c r="G4" s="44">
        <v>2018</v>
      </c>
      <c r="H4" s="44">
        <v>2019</v>
      </c>
      <c r="I4" s="44">
        <v>2020</v>
      </c>
      <c r="J4" s="44">
        <v>2021</v>
      </c>
    </row>
    <row r="5" spans="1:10" ht="16.5" customHeight="1">
      <c r="A5" s="19">
        <v>1</v>
      </c>
      <c r="B5" s="65" t="s">
        <v>52</v>
      </c>
      <c r="C5" s="66"/>
      <c r="D5" s="66"/>
      <c r="E5" s="66"/>
      <c r="F5" s="66"/>
      <c r="G5" s="66"/>
      <c r="H5" s="66"/>
      <c r="I5" s="66"/>
      <c r="J5" s="66"/>
    </row>
    <row r="6" spans="1:10" s="14" customFormat="1" ht="31.5" customHeight="1">
      <c r="A6" s="19"/>
      <c r="B6" s="28" t="s">
        <v>53</v>
      </c>
      <c r="C6" s="19" t="s">
        <v>93</v>
      </c>
      <c r="D6" s="13"/>
      <c r="E6" s="18" t="s">
        <v>89</v>
      </c>
      <c r="F6" s="17">
        <v>237.4</v>
      </c>
      <c r="G6" s="17">
        <v>240.5</v>
      </c>
      <c r="H6" s="17">
        <v>245.3</v>
      </c>
      <c r="I6" s="17">
        <v>250</v>
      </c>
      <c r="J6" s="17">
        <v>250</v>
      </c>
    </row>
    <row r="7" spans="1:10" s="14" customFormat="1" ht="33" customHeight="1">
      <c r="A7" s="19"/>
      <c r="B7" s="27" t="s">
        <v>54</v>
      </c>
      <c r="C7" s="19" t="s">
        <v>88</v>
      </c>
      <c r="D7" s="13"/>
      <c r="E7" s="18" t="s">
        <v>89</v>
      </c>
      <c r="F7" s="17">
        <v>3407</v>
      </c>
      <c r="G7" s="17">
        <v>3410</v>
      </c>
      <c r="H7" s="17">
        <v>3420</v>
      </c>
      <c r="I7" s="17">
        <v>3430</v>
      </c>
      <c r="J7" s="17">
        <v>3440</v>
      </c>
    </row>
    <row r="8" spans="1:10" s="20" customFormat="1" ht="45.75" customHeight="1">
      <c r="A8" s="19"/>
      <c r="B8" s="28" t="s">
        <v>55</v>
      </c>
      <c r="C8" s="19" t="s">
        <v>92</v>
      </c>
      <c r="D8" s="16"/>
      <c r="E8" s="18" t="s">
        <v>89</v>
      </c>
      <c r="F8" s="17">
        <v>194.6</v>
      </c>
      <c r="G8" s="17">
        <v>195.5</v>
      </c>
      <c r="H8" s="17">
        <v>195.8</v>
      </c>
      <c r="I8" s="17">
        <v>196</v>
      </c>
      <c r="J8" s="17">
        <v>196</v>
      </c>
    </row>
    <row r="9" spans="1:10" s="20" customFormat="1" ht="32.25" customHeight="1">
      <c r="A9" s="19"/>
      <c r="B9" s="41" t="s">
        <v>164</v>
      </c>
      <c r="C9" s="19" t="s">
        <v>92</v>
      </c>
      <c r="D9" s="16"/>
      <c r="E9" s="9" t="s">
        <v>89</v>
      </c>
      <c r="F9" s="37">
        <v>5.8</v>
      </c>
      <c r="G9" s="42">
        <v>6</v>
      </c>
      <c r="H9" s="37">
        <v>6.2</v>
      </c>
      <c r="I9" s="37">
        <v>6.5</v>
      </c>
      <c r="J9" s="37">
        <v>6.5</v>
      </c>
    </row>
    <row r="10" spans="1:10" s="14" customFormat="1" ht="54" customHeight="1">
      <c r="A10" s="19"/>
      <c r="B10" s="27" t="s">
        <v>57</v>
      </c>
      <c r="C10" s="19" t="s">
        <v>90</v>
      </c>
      <c r="D10" s="13"/>
      <c r="E10" s="18" t="s">
        <v>91</v>
      </c>
      <c r="F10" s="17">
        <v>5</v>
      </c>
      <c r="G10" s="17">
        <v>5</v>
      </c>
      <c r="H10" s="17">
        <v>5</v>
      </c>
      <c r="I10" s="17">
        <v>5</v>
      </c>
      <c r="J10" s="17">
        <v>5</v>
      </c>
    </row>
    <row r="11" spans="1:10" ht="17.25" customHeight="1">
      <c r="A11" s="24" t="s">
        <v>7</v>
      </c>
      <c r="B11" s="65" t="s">
        <v>58</v>
      </c>
      <c r="C11" s="66"/>
      <c r="D11" s="66"/>
      <c r="E11" s="66"/>
      <c r="F11" s="66"/>
      <c r="G11" s="66"/>
      <c r="H11" s="66"/>
      <c r="I11" s="66"/>
      <c r="J11" s="66"/>
    </row>
    <row r="12" spans="1:10" ht="17.25" customHeight="1">
      <c r="A12" s="25" t="s">
        <v>8</v>
      </c>
      <c r="B12" s="65" t="s">
        <v>59</v>
      </c>
      <c r="C12" s="66"/>
      <c r="D12" s="66"/>
      <c r="E12" s="66"/>
      <c r="F12" s="66"/>
      <c r="G12" s="66"/>
      <c r="H12" s="66"/>
      <c r="I12" s="66"/>
      <c r="J12" s="66"/>
    </row>
    <row r="13" spans="1:10" ht="30">
      <c r="A13" s="19"/>
      <c r="B13" s="2" t="s">
        <v>60</v>
      </c>
      <c r="C13" s="19" t="s">
        <v>93</v>
      </c>
      <c r="D13" s="1"/>
      <c r="E13" s="21" t="s">
        <v>89</v>
      </c>
      <c r="F13" s="17">
        <v>14933</v>
      </c>
      <c r="G13" s="17">
        <v>14935</v>
      </c>
      <c r="H13" s="17">
        <v>14938</v>
      </c>
      <c r="I13" s="17">
        <v>14940</v>
      </c>
      <c r="J13" s="17">
        <v>14945</v>
      </c>
    </row>
    <row r="14" spans="1:10" s="20" customFormat="1" ht="30">
      <c r="A14" s="19"/>
      <c r="B14" s="15" t="s">
        <v>61</v>
      </c>
      <c r="C14" s="19" t="s">
        <v>88</v>
      </c>
      <c r="D14" s="16"/>
      <c r="E14" s="21" t="s">
        <v>89</v>
      </c>
      <c r="F14" s="17">
        <v>6616</v>
      </c>
      <c r="G14" s="17">
        <v>6650</v>
      </c>
      <c r="H14" s="17">
        <v>6700</v>
      </c>
      <c r="I14" s="17">
        <v>6725</v>
      </c>
      <c r="J14" s="17">
        <v>6750</v>
      </c>
    </row>
    <row r="15" spans="1:10" s="20" customFormat="1" ht="30">
      <c r="A15" s="19"/>
      <c r="B15" s="15" t="s">
        <v>62</v>
      </c>
      <c r="C15" s="19" t="s">
        <v>92</v>
      </c>
      <c r="D15" s="16"/>
      <c r="E15" s="21" t="s">
        <v>89</v>
      </c>
      <c r="F15" s="17">
        <v>91.1</v>
      </c>
      <c r="G15" s="17">
        <v>94.1</v>
      </c>
      <c r="H15" s="17">
        <v>94.1</v>
      </c>
      <c r="I15" s="17">
        <v>94.1</v>
      </c>
      <c r="J15" s="17">
        <v>94.1</v>
      </c>
    </row>
    <row r="16" spans="1:10" ht="30">
      <c r="A16" s="19"/>
      <c r="B16" s="2" t="s">
        <v>63</v>
      </c>
      <c r="C16" s="19" t="s">
        <v>94</v>
      </c>
      <c r="D16" s="1"/>
      <c r="E16" s="21" t="s">
        <v>89</v>
      </c>
      <c r="F16" s="17">
        <v>63.4</v>
      </c>
      <c r="G16" s="17">
        <v>64.5</v>
      </c>
      <c r="H16" s="17">
        <v>65.5</v>
      </c>
      <c r="I16" s="17">
        <v>66</v>
      </c>
      <c r="J16" s="17">
        <v>66</v>
      </c>
    </row>
    <row r="17" spans="1:10" ht="18" customHeight="1">
      <c r="A17" s="24" t="s">
        <v>9</v>
      </c>
      <c r="B17" s="61" t="s">
        <v>64</v>
      </c>
      <c r="C17" s="62"/>
      <c r="D17" s="62"/>
      <c r="E17" s="62"/>
      <c r="F17" s="62"/>
      <c r="G17" s="62"/>
      <c r="H17" s="62"/>
      <c r="I17" s="62"/>
      <c r="J17" s="62"/>
    </row>
    <row r="18" spans="1:10" ht="16.5" customHeight="1">
      <c r="A18" s="19" t="s">
        <v>10</v>
      </c>
      <c r="B18" s="65" t="s">
        <v>65</v>
      </c>
      <c r="C18" s="66"/>
      <c r="D18" s="66"/>
      <c r="E18" s="66"/>
      <c r="F18" s="66"/>
      <c r="G18" s="66"/>
      <c r="H18" s="66"/>
      <c r="I18" s="66"/>
      <c r="J18" s="66"/>
    </row>
    <row r="19" spans="1:10" ht="25.5">
      <c r="A19" s="19"/>
      <c r="B19" s="27" t="s">
        <v>54</v>
      </c>
      <c r="C19" s="17" t="s">
        <v>88</v>
      </c>
      <c r="D19" s="19"/>
      <c r="E19" s="18" t="s">
        <v>89</v>
      </c>
      <c r="F19" s="17">
        <v>3407</v>
      </c>
      <c r="G19" s="17">
        <v>3410</v>
      </c>
      <c r="H19" s="17">
        <v>3420</v>
      </c>
      <c r="I19" s="17">
        <v>3430</v>
      </c>
      <c r="J19" s="17">
        <v>3440</v>
      </c>
    </row>
    <row r="20" spans="1:10" s="20" customFormat="1" ht="25.5">
      <c r="A20" s="19"/>
      <c r="B20" s="27" t="s">
        <v>66</v>
      </c>
      <c r="C20" s="17" t="s">
        <v>95</v>
      </c>
      <c r="D20" s="19"/>
      <c r="E20" s="18" t="s">
        <v>89</v>
      </c>
      <c r="F20" s="17">
        <v>296</v>
      </c>
      <c r="G20" s="17">
        <v>298</v>
      </c>
      <c r="H20" s="17">
        <v>300</v>
      </c>
      <c r="I20" s="17">
        <v>300</v>
      </c>
      <c r="J20" s="17">
        <v>300</v>
      </c>
    </row>
    <row r="21" spans="1:10" ht="25.5">
      <c r="A21" s="19"/>
      <c r="B21" s="27" t="s">
        <v>67</v>
      </c>
      <c r="C21" s="17" t="s">
        <v>96</v>
      </c>
      <c r="D21" s="19"/>
      <c r="E21" s="18" t="s">
        <v>89</v>
      </c>
      <c r="F21" s="17">
        <v>2750</v>
      </c>
      <c r="G21" s="17">
        <v>2755</v>
      </c>
      <c r="H21" s="17">
        <v>2760</v>
      </c>
      <c r="I21" s="17">
        <v>2765</v>
      </c>
      <c r="J21" s="17">
        <v>2770</v>
      </c>
    </row>
    <row r="22" spans="1:10" ht="17.25" customHeight="1">
      <c r="A22" s="24" t="s">
        <v>11</v>
      </c>
      <c r="B22" s="65" t="s">
        <v>68</v>
      </c>
      <c r="C22" s="66"/>
      <c r="D22" s="66"/>
      <c r="E22" s="66"/>
      <c r="F22" s="66"/>
      <c r="G22" s="66"/>
      <c r="H22" s="66"/>
      <c r="I22" s="66"/>
      <c r="J22" s="66"/>
    </row>
    <row r="23" spans="1:10" ht="17.25" customHeight="1">
      <c r="A23" s="19" t="s">
        <v>12</v>
      </c>
      <c r="B23" s="65" t="s">
        <v>69</v>
      </c>
      <c r="C23" s="66"/>
      <c r="D23" s="66"/>
      <c r="E23" s="66"/>
      <c r="F23" s="66"/>
      <c r="G23" s="66"/>
      <c r="H23" s="66"/>
      <c r="I23" s="66"/>
      <c r="J23" s="66"/>
    </row>
    <row r="24" spans="1:10" ht="25.5">
      <c r="A24" s="15"/>
      <c r="B24" s="27" t="s">
        <v>70</v>
      </c>
      <c r="C24" s="17" t="s">
        <v>97</v>
      </c>
      <c r="D24" s="19"/>
      <c r="E24" s="18" t="s">
        <v>89</v>
      </c>
      <c r="F24" s="17">
        <v>10.72</v>
      </c>
      <c r="G24" s="17">
        <v>10.77</v>
      </c>
      <c r="H24" s="17">
        <v>10.77</v>
      </c>
      <c r="I24" s="17">
        <v>10.82</v>
      </c>
      <c r="J24" s="17">
        <v>10.82</v>
      </c>
    </row>
    <row r="25" spans="1:10" ht="30">
      <c r="A25" s="15"/>
      <c r="B25" s="27" t="s">
        <v>71</v>
      </c>
      <c r="C25" s="17" t="s">
        <v>98</v>
      </c>
      <c r="D25" s="19"/>
      <c r="E25" s="18" t="s">
        <v>89</v>
      </c>
      <c r="F25" s="17">
        <v>104.36</v>
      </c>
      <c r="G25" s="17">
        <v>104.58</v>
      </c>
      <c r="H25" s="17">
        <v>104.58</v>
      </c>
      <c r="I25" s="17">
        <v>105.11</v>
      </c>
      <c r="J25" s="17">
        <v>105.11</v>
      </c>
    </row>
    <row r="26" spans="1:10" ht="30">
      <c r="A26" s="15"/>
      <c r="B26" s="27" t="s">
        <v>72</v>
      </c>
      <c r="C26" s="17" t="s">
        <v>99</v>
      </c>
      <c r="D26" s="19"/>
      <c r="E26" s="18" t="s">
        <v>89</v>
      </c>
      <c r="F26" s="17">
        <v>51.01</v>
      </c>
      <c r="G26" s="17">
        <v>51.22</v>
      </c>
      <c r="H26" s="17">
        <v>51.22</v>
      </c>
      <c r="I26" s="17">
        <v>51.49</v>
      </c>
      <c r="J26" s="17">
        <v>51.49</v>
      </c>
    </row>
    <row r="27" spans="1:10" ht="32.25" customHeight="1">
      <c r="A27" s="15"/>
      <c r="B27" s="27" t="s">
        <v>73</v>
      </c>
      <c r="C27" s="17" t="s">
        <v>100</v>
      </c>
      <c r="D27" s="19"/>
      <c r="E27" s="18" t="s">
        <v>89</v>
      </c>
      <c r="F27" s="17">
        <v>8483</v>
      </c>
      <c r="G27" s="17">
        <v>8485</v>
      </c>
      <c r="H27" s="17">
        <v>8488</v>
      </c>
      <c r="I27" s="17">
        <v>8488</v>
      </c>
      <c r="J27" s="17">
        <v>8488</v>
      </c>
    </row>
    <row r="28" spans="1:10" ht="18.75" customHeight="1">
      <c r="A28" s="24" t="s">
        <v>83</v>
      </c>
      <c r="B28" s="65" t="s">
        <v>74</v>
      </c>
      <c r="C28" s="66"/>
      <c r="D28" s="66"/>
      <c r="E28" s="66"/>
      <c r="F28" s="66"/>
      <c r="G28" s="66"/>
      <c r="H28" s="66"/>
      <c r="I28" s="66"/>
      <c r="J28" s="66"/>
    </row>
    <row r="29" spans="1:10" ht="18.75" customHeight="1">
      <c r="A29" s="24" t="s">
        <v>84</v>
      </c>
      <c r="B29" s="65" t="s">
        <v>75</v>
      </c>
      <c r="C29" s="66"/>
      <c r="D29" s="66"/>
      <c r="E29" s="66"/>
      <c r="F29" s="66"/>
      <c r="G29" s="66"/>
      <c r="H29" s="66"/>
      <c r="I29" s="66"/>
      <c r="J29" s="66"/>
    </row>
    <row r="30" spans="1:10" s="20" customFormat="1" ht="30">
      <c r="A30" s="15"/>
      <c r="B30" s="15" t="s">
        <v>56</v>
      </c>
      <c r="C30" s="17" t="s">
        <v>92</v>
      </c>
      <c r="D30" s="19"/>
      <c r="E30" s="18" t="s">
        <v>89</v>
      </c>
      <c r="F30" s="17">
        <v>100</v>
      </c>
      <c r="G30" s="17">
        <v>100</v>
      </c>
      <c r="H30" s="17">
        <v>100</v>
      </c>
      <c r="I30" s="17">
        <v>100</v>
      </c>
      <c r="J30" s="17">
        <v>100</v>
      </c>
    </row>
    <row r="31" spans="1:10" s="20" customFormat="1" ht="30">
      <c r="A31" s="15"/>
      <c r="B31" s="15" t="s">
        <v>76</v>
      </c>
      <c r="C31" s="17" t="s">
        <v>92</v>
      </c>
      <c r="D31" s="19"/>
      <c r="E31" s="18" t="s">
        <v>89</v>
      </c>
      <c r="F31" s="17">
        <v>5.8</v>
      </c>
      <c r="G31" s="17">
        <v>5.8</v>
      </c>
      <c r="H31" s="17">
        <v>5.8</v>
      </c>
      <c r="I31" s="17">
        <v>5.8</v>
      </c>
      <c r="J31" s="17">
        <v>5.8</v>
      </c>
    </row>
    <row r="32" spans="1:10" ht="45">
      <c r="A32" s="2"/>
      <c r="B32" s="2" t="s">
        <v>77</v>
      </c>
      <c r="C32" s="17" t="s">
        <v>88</v>
      </c>
      <c r="D32" s="19"/>
      <c r="E32" s="18" t="s">
        <v>89</v>
      </c>
      <c r="F32" s="17">
        <v>12</v>
      </c>
      <c r="G32" s="17">
        <v>12</v>
      </c>
      <c r="H32" s="17">
        <v>12</v>
      </c>
      <c r="I32" s="17">
        <v>12</v>
      </c>
      <c r="J32" s="17">
        <v>12</v>
      </c>
    </row>
    <row r="33" spans="1:10" s="20" customFormat="1" ht="18" customHeight="1">
      <c r="A33" s="24" t="s">
        <v>85</v>
      </c>
      <c r="B33" s="65" t="s">
        <v>78</v>
      </c>
      <c r="C33" s="66"/>
      <c r="D33" s="66"/>
      <c r="E33" s="66"/>
      <c r="F33" s="66"/>
      <c r="G33" s="66"/>
      <c r="H33" s="66"/>
      <c r="I33" s="66"/>
      <c r="J33" s="66"/>
    </row>
    <row r="34" spans="1:10" s="20" customFormat="1" ht="18.75" customHeight="1">
      <c r="A34" s="24" t="s">
        <v>86</v>
      </c>
      <c r="B34" s="65" t="s">
        <v>79</v>
      </c>
      <c r="C34" s="66"/>
      <c r="D34" s="66"/>
      <c r="E34" s="66"/>
      <c r="F34" s="66"/>
      <c r="G34" s="66"/>
      <c r="H34" s="66"/>
      <c r="I34" s="66"/>
      <c r="J34" s="66"/>
    </row>
    <row r="35" spans="1:10" ht="63.75">
      <c r="A35" s="15"/>
      <c r="B35" s="27" t="s">
        <v>80</v>
      </c>
      <c r="C35" s="17" t="s">
        <v>90</v>
      </c>
      <c r="D35" s="19"/>
      <c r="E35" s="18" t="s">
        <v>91</v>
      </c>
      <c r="F35" s="17">
        <v>5</v>
      </c>
      <c r="G35" s="17">
        <v>5</v>
      </c>
      <c r="H35" s="17">
        <v>5</v>
      </c>
      <c r="I35" s="17">
        <v>5</v>
      </c>
      <c r="J35" s="17">
        <v>5</v>
      </c>
    </row>
    <row r="36" spans="1:10" s="20" customFormat="1" ht="63.75">
      <c r="A36" s="15"/>
      <c r="B36" s="27" t="s">
        <v>81</v>
      </c>
      <c r="C36" s="17" t="s">
        <v>92</v>
      </c>
      <c r="D36" s="19"/>
      <c r="E36" s="18" t="s">
        <v>91</v>
      </c>
      <c r="F36" s="17">
        <v>100</v>
      </c>
      <c r="G36" s="17">
        <v>100</v>
      </c>
      <c r="H36" s="17">
        <v>100</v>
      </c>
      <c r="I36" s="17">
        <v>100</v>
      </c>
      <c r="J36" s="17">
        <v>100</v>
      </c>
    </row>
    <row r="37" spans="1:10" s="20" customFormat="1" ht="45.75" customHeight="1">
      <c r="A37" s="15"/>
      <c r="B37" s="27" t="s">
        <v>57</v>
      </c>
      <c r="C37" s="17" t="s">
        <v>90</v>
      </c>
      <c r="D37" s="19"/>
      <c r="E37" s="18" t="s">
        <v>91</v>
      </c>
      <c r="F37" s="17">
        <v>5</v>
      </c>
      <c r="G37" s="17">
        <v>5</v>
      </c>
      <c r="H37" s="17">
        <v>5</v>
      </c>
      <c r="I37" s="17">
        <v>5</v>
      </c>
      <c r="J37" s="17">
        <v>5</v>
      </c>
    </row>
    <row r="38" spans="1:10" ht="63.75">
      <c r="A38" s="26"/>
      <c r="B38" s="27" t="s">
        <v>82</v>
      </c>
      <c r="C38" s="17" t="s">
        <v>90</v>
      </c>
      <c r="D38" s="22"/>
      <c r="E38" s="18" t="s">
        <v>91</v>
      </c>
      <c r="F38" s="17">
        <v>5</v>
      </c>
      <c r="G38" s="17">
        <v>5</v>
      </c>
      <c r="H38" s="17">
        <v>5</v>
      </c>
      <c r="I38" s="17">
        <v>5</v>
      </c>
      <c r="J38" s="17">
        <v>5</v>
      </c>
    </row>
    <row r="39" spans="1:10">
      <c r="A39" s="63" t="s">
        <v>87</v>
      </c>
      <c r="B39" s="63"/>
      <c r="C39" s="63"/>
      <c r="D39" s="63"/>
      <c r="E39" s="63"/>
      <c r="F39" s="63"/>
      <c r="G39" s="63"/>
      <c r="H39" s="63"/>
      <c r="I39" s="63"/>
      <c r="J39" s="63"/>
    </row>
    <row r="40" spans="1:10" ht="15.7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</row>
  </sheetData>
  <mergeCells count="14">
    <mergeCell ref="A2:J2"/>
    <mergeCell ref="H1:J1"/>
    <mergeCell ref="B5:J5"/>
    <mergeCell ref="B11:J11"/>
    <mergeCell ref="B12:J12"/>
    <mergeCell ref="B17:J17"/>
    <mergeCell ref="A39:J40"/>
    <mergeCell ref="B18:J18"/>
    <mergeCell ref="B22:J22"/>
    <mergeCell ref="B23:J23"/>
    <mergeCell ref="B28:J28"/>
    <mergeCell ref="B29:J29"/>
    <mergeCell ref="B33:J33"/>
    <mergeCell ref="B34:J34"/>
  </mergeCells>
  <pageMargins left="0.51181102362204722" right="0" top="0" bottom="0" header="0" footer="0"/>
  <pageSetup paperSize="9" scale="79" fitToHeight="10" orientation="landscape" r:id="rId1"/>
  <rowBreaks count="1" manualBreakCount="1">
    <brk id="2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"/>
  <sheetViews>
    <sheetView view="pageBreakPreview" topLeftCell="C1" zoomScale="90" zoomScaleNormal="100" zoomScaleSheetLayoutView="90" workbookViewId="0">
      <selection activeCell="H10" sqref="H10"/>
    </sheetView>
  </sheetViews>
  <sheetFormatPr defaultRowHeight="15"/>
  <cols>
    <col min="1" max="1" width="10.5703125" customWidth="1"/>
    <col min="2" max="2" width="32.7109375" customWidth="1"/>
    <col min="3" max="3" width="11.140625" customWidth="1"/>
    <col min="4" max="4" width="13" customWidth="1"/>
    <col min="5" max="5" width="11.85546875" customWidth="1"/>
    <col min="6" max="6" width="13.28515625" customWidth="1"/>
    <col min="7" max="7" width="12.5703125" customWidth="1"/>
    <col min="8" max="8" width="12.85546875" customWidth="1"/>
    <col min="9" max="9" width="11.7109375" customWidth="1"/>
    <col min="10" max="10" width="13.85546875" customWidth="1"/>
    <col min="11" max="12" width="12" customWidth="1"/>
    <col min="13" max="13" width="13.28515625" customWidth="1"/>
    <col min="14" max="14" width="13.85546875" customWidth="1"/>
    <col min="15" max="15" width="13.5703125" customWidth="1"/>
    <col min="16" max="16" width="12.28515625" customWidth="1"/>
    <col min="17" max="17" width="6.140625" customWidth="1"/>
  </cols>
  <sheetData>
    <row r="1" spans="1:16" ht="50.25" customHeight="1">
      <c r="M1" s="71" t="s">
        <v>102</v>
      </c>
      <c r="N1" s="72"/>
      <c r="O1" s="72"/>
      <c r="P1" s="72"/>
    </row>
    <row r="3" spans="1:16" ht="18.75">
      <c r="A3" s="70" t="s">
        <v>18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5" spans="1:16" ht="15" customHeight="1">
      <c r="A5" s="73" t="s">
        <v>16</v>
      </c>
      <c r="B5" s="73" t="s">
        <v>17</v>
      </c>
      <c r="C5" s="73" t="s">
        <v>3</v>
      </c>
      <c r="D5" s="73">
        <v>2017</v>
      </c>
      <c r="E5" s="73">
        <v>2018</v>
      </c>
      <c r="F5" s="73">
        <v>2019</v>
      </c>
      <c r="G5" s="77">
        <v>2020</v>
      </c>
      <c r="H5" s="69" t="s">
        <v>14</v>
      </c>
      <c r="I5" s="69"/>
      <c r="J5" s="80" t="s">
        <v>15</v>
      </c>
      <c r="K5" s="80"/>
      <c r="L5" s="80"/>
      <c r="M5" s="80"/>
      <c r="N5" s="80"/>
      <c r="O5" s="80"/>
      <c r="P5" s="80"/>
    </row>
    <row r="6" spans="1:16" ht="2.25" customHeight="1">
      <c r="A6" s="74"/>
      <c r="B6" s="75"/>
      <c r="C6" s="74"/>
      <c r="D6" s="73"/>
      <c r="E6" s="73"/>
      <c r="F6" s="73"/>
      <c r="G6" s="78"/>
      <c r="H6" s="69"/>
      <c r="I6" s="69"/>
      <c r="J6" s="80"/>
      <c r="K6" s="80"/>
      <c r="L6" s="80"/>
      <c r="M6" s="80"/>
      <c r="N6" s="80"/>
      <c r="O6" s="80"/>
      <c r="P6" s="80"/>
    </row>
    <row r="7" spans="1:16" ht="15.75">
      <c r="A7" s="74"/>
      <c r="B7" s="75"/>
      <c r="C7" s="74"/>
      <c r="D7" s="73"/>
      <c r="E7" s="73"/>
      <c r="F7" s="73"/>
      <c r="G7" s="79"/>
      <c r="H7" s="44">
        <v>2021</v>
      </c>
      <c r="I7" s="44">
        <v>2022</v>
      </c>
      <c r="J7" s="44">
        <v>2023</v>
      </c>
      <c r="K7" s="44">
        <v>2024</v>
      </c>
      <c r="L7" s="44">
        <v>2025</v>
      </c>
      <c r="M7" s="44">
        <v>2026</v>
      </c>
      <c r="N7" s="44">
        <v>2027</v>
      </c>
      <c r="O7" s="44">
        <v>2028</v>
      </c>
      <c r="P7" s="44">
        <v>2029</v>
      </c>
    </row>
    <row r="8" spans="1:16" ht="18" customHeight="1">
      <c r="A8" s="6">
        <v>1</v>
      </c>
      <c r="B8" s="65" t="s">
        <v>52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76"/>
    </row>
    <row r="9" spans="1:16" ht="60">
      <c r="A9" s="29" t="s">
        <v>7</v>
      </c>
      <c r="B9" s="28" t="s">
        <v>53</v>
      </c>
      <c r="C9" s="19" t="s">
        <v>93</v>
      </c>
      <c r="D9" s="17">
        <v>237.4</v>
      </c>
      <c r="E9" s="17">
        <v>240.5</v>
      </c>
      <c r="F9" s="17">
        <v>245.3</v>
      </c>
      <c r="G9" s="17">
        <v>250</v>
      </c>
      <c r="H9" s="17">
        <v>250</v>
      </c>
      <c r="I9" s="17">
        <v>253.5</v>
      </c>
      <c r="J9" s="17">
        <v>255</v>
      </c>
      <c r="K9" s="17">
        <v>258.5</v>
      </c>
      <c r="L9" s="17">
        <v>260</v>
      </c>
      <c r="M9" s="17">
        <v>265</v>
      </c>
      <c r="N9" s="17">
        <v>270</v>
      </c>
      <c r="O9" s="17">
        <v>275</v>
      </c>
      <c r="P9" s="17">
        <v>280</v>
      </c>
    </row>
    <row r="10" spans="1:16" ht="30">
      <c r="A10" s="29" t="s">
        <v>9</v>
      </c>
      <c r="B10" s="27" t="s">
        <v>54</v>
      </c>
      <c r="C10" s="19" t="s">
        <v>88</v>
      </c>
      <c r="D10" s="17">
        <v>3407</v>
      </c>
      <c r="E10" s="17">
        <v>3410</v>
      </c>
      <c r="F10" s="17">
        <v>3420</v>
      </c>
      <c r="G10" s="17">
        <v>3430</v>
      </c>
      <c r="H10" s="17">
        <v>3440</v>
      </c>
      <c r="I10" s="17">
        <v>3445</v>
      </c>
      <c r="J10" s="17">
        <v>3450</v>
      </c>
      <c r="K10" s="17">
        <v>3455</v>
      </c>
      <c r="L10" s="17">
        <v>3460</v>
      </c>
      <c r="M10" s="17">
        <v>3465</v>
      </c>
      <c r="N10" s="17">
        <v>3470</v>
      </c>
      <c r="O10" s="17">
        <v>3475</v>
      </c>
      <c r="P10" s="17">
        <v>3480</v>
      </c>
    </row>
    <row r="11" spans="1:16" ht="76.5" customHeight="1">
      <c r="A11" s="29" t="s">
        <v>11</v>
      </c>
      <c r="B11" s="28" t="s">
        <v>55</v>
      </c>
      <c r="C11" s="19" t="s">
        <v>92</v>
      </c>
      <c r="D11" s="17">
        <v>194.6</v>
      </c>
      <c r="E11" s="17">
        <v>195.5</v>
      </c>
      <c r="F11" s="17">
        <v>195.8</v>
      </c>
      <c r="G11" s="17">
        <v>196</v>
      </c>
      <c r="H11" s="17">
        <v>196</v>
      </c>
      <c r="I11" s="17">
        <v>196.7</v>
      </c>
      <c r="J11" s="17">
        <v>197</v>
      </c>
      <c r="K11" s="17">
        <v>197.2</v>
      </c>
      <c r="L11" s="17">
        <v>197.5</v>
      </c>
      <c r="M11" s="17">
        <v>197.8</v>
      </c>
      <c r="N11" s="17">
        <v>198</v>
      </c>
      <c r="O11" s="17">
        <v>198.3</v>
      </c>
      <c r="P11" s="17">
        <v>198.5</v>
      </c>
    </row>
    <row r="12" spans="1:16" ht="45">
      <c r="A12" s="29" t="s">
        <v>83</v>
      </c>
      <c r="B12" s="15" t="s">
        <v>164</v>
      </c>
      <c r="C12" s="19" t="s">
        <v>92</v>
      </c>
      <c r="D12" s="37">
        <v>5.8</v>
      </c>
      <c r="E12" s="42">
        <v>6</v>
      </c>
      <c r="F12" s="37">
        <v>6.2</v>
      </c>
      <c r="G12" s="37">
        <v>6.5</v>
      </c>
      <c r="H12" s="37">
        <v>6.5</v>
      </c>
      <c r="I12" s="17">
        <v>6.8</v>
      </c>
      <c r="J12" s="17">
        <v>7</v>
      </c>
      <c r="K12" s="17">
        <v>7.3</v>
      </c>
      <c r="L12" s="17">
        <v>7.5</v>
      </c>
      <c r="M12" s="17">
        <v>7.8</v>
      </c>
      <c r="N12" s="17">
        <v>8</v>
      </c>
      <c r="O12" s="17">
        <v>8.3000000000000007</v>
      </c>
      <c r="P12" s="17">
        <v>8.5</v>
      </c>
    </row>
    <row r="14" spans="1:16" ht="17.25" customHeight="1">
      <c r="A14" s="64" t="s">
        <v>101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</row>
  </sheetData>
  <mergeCells count="13">
    <mergeCell ref="H5:I6"/>
    <mergeCell ref="A3:P3"/>
    <mergeCell ref="M1:P1"/>
    <mergeCell ref="A14:P14"/>
    <mergeCell ref="A5:A7"/>
    <mergeCell ref="B5:B7"/>
    <mergeCell ref="C5:C7"/>
    <mergeCell ref="D5:D7"/>
    <mergeCell ref="E5:E7"/>
    <mergeCell ref="F5:F7"/>
    <mergeCell ref="B8:P8"/>
    <mergeCell ref="G5:G7"/>
    <mergeCell ref="J5:P6"/>
  </mergeCells>
  <pageMargins left="0.70866141732283472" right="0.47244094488188981" top="0.74803149606299213" bottom="0.74803149606299213" header="0.31496062992125984" footer="0.31496062992125984"/>
  <pageSetup paperSize="9" scale="59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3"/>
  <sheetViews>
    <sheetView view="pageBreakPreview" zoomScale="60" zoomScaleNormal="100" workbookViewId="0">
      <selection activeCell="I6" sqref="I6"/>
    </sheetView>
  </sheetViews>
  <sheetFormatPr defaultRowHeight="15"/>
  <cols>
    <col min="1" max="1" width="5.85546875" style="39" customWidth="1"/>
    <col min="2" max="2" width="26.5703125" style="39" customWidth="1"/>
    <col min="3" max="3" width="16.7109375" style="39" customWidth="1"/>
    <col min="4" max="4" width="13.140625" style="39" customWidth="1"/>
    <col min="5" max="5" width="12.85546875" style="39" customWidth="1"/>
    <col min="6" max="6" width="13.28515625" style="39" customWidth="1"/>
    <col min="7" max="7" width="13.140625" style="39" customWidth="1"/>
    <col min="8" max="8" width="14.42578125" style="39" customWidth="1"/>
    <col min="9" max="9" width="14" style="39" customWidth="1"/>
    <col min="10" max="10" width="10.85546875" style="39" customWidth="1"/>
    <col min="11" max="16384" width="9.140625" style="39"/>
  </cols>
  <sheetData>
    <row r="1" spans="1:10" ht="49.5" customHeight="1">
      <c r="G1" s="71" t="s">
        <v>190</v>
      </c>
      <c r="H1" s="72"/>
      <c r="I1" s="72"/>
      <c r="J1" s="72"/>
    </row>
    <row r="3" spans="1:10" ht="16.5">
      <c r="A3" s="81" t="s">
        <v>165</v>
      </c>
      <c r="B3" s="81"/>
      <c r="C3" s="81"/>
      <c r="D3" s="81"/>
      <c r="E3" s="81"/>
      <c r="F3" s="81"/>
      <c r="G3" s="81"/>
      <c r="H3" s="81"/>
      <c r="I3" s="81"/>
    </row>
    <row r="5" spans="1:10" ht="25.5" customHeight="1">
      <c r="A5" s="80" t="s">
        <v>16</v>
      </c>
      <c r="B5" s="69" t="s">
        <v>166</v>
      </c>
      <c r="C5" s="69" t="s">
        <v>167</v>
      </c>
      <c r="D5" s="69" t="s">
        <v>168</v>
      </c>
      <c r="E5" s="69"/>
      <c r="F5" s="69"/>
      <c r="G5" s="69"/>
      <c r="H5" s="69"/>
      <c r="I5" s="69"/>
    </row>
    <row r="6" spans="1:10" ht="51.75" customHeight="1">
      <c r="A6" s="80"/>
      <c r="B6" s="80"/>
      <c r="C6" s="80"/>
      <c r="D6" s="44">
        <v>2017</v>
      </c>
      <c r="E6" s="44">
        <v>2018</v>
      </c>
      <c r="F6" s="44">
        <v>2019</v>
      </c>
      <c r="G6" s="44">
        <v>2020</v>
      </c>
      <c r="H6" s="44">
        <v>2021</v>
      </c>
      <c r="I6" s="38" t="s">
        <v>169</v>
      </c>
    </row>
    <row r="7" spans="1:10">
      <c r="A7" s="82" t="s">
        <v>170</v>
      </c>
      <c r="B7" s="82"/>
      <c r="C7" s="82"/>
      <c r="D7" s="40"/>
      <c r="E7" s="40"/>
      <c r="F7" s="40"/>
      <c r="G7" s="40"/>
      <c r="H7" s="40"/>
      <c r="I7" s="40"/>
    </row>
    <row r="8" spans="1:10">
      <c r="A8" s="43">
        <v>1</v>
      </c>
      <c r="B8" s="43" t="s">
        <v>188</v>
      </c>
      <c r="C8" s="43"/>
      <c r="D8" s="40"/>
      <c r="E8" s="40">
        <v>12964.1</v>
      </c>
      <c r="F8" s="40"/>
      <c r="G8" s="40"/>
      <c r="H8" s="40"/>
      <c r="I8" s="40"/>
    </row>
    <row r="9" spans="1:10">
      <c r="A9" s="40"/>
      <c r="B9" s="40" t="s">
        <v>172</v>
      </c>
      <c r="C9" s="40"/>
      <c r="D9" s="40"/>
      <c r="E9" s="40"/>
      <c r="F9" s="40"/>
      <c r="G9" s="40"/>
      <c r="H9" s="40"/>
      <c r="I9" s="40"/>
    </row>
    <row r="10" spans="1:10">
      <c r="A10" s="40"/>
      <c r="B10" s="40" t="s">
        <v>173</v>
      </c>
      <c r="C10" s="40"/>
      <c r="D10" s="40"/>
      <c r="E10" s="40"/>
      <c r="F10" s="40"/>
      <c r="G10" s="40"/>
      <c r="H10" s="40"/>
      <c r="I10" s="40"/>
    </row>
    <row r="11" spans="1:10">
      <c r="A11" s="40"/>
      <c r="B11" s="40" t="s">
        <v>174</v>
      </c>
      <c r="C11" s="40"/>
      <c r="D11" s="40"/>
      <c r="E11" s="40">
        <v>10371.299999999999</v>
      </c>
      <c r="F11" s="40"/>
      <c r="G11" s="40"/>
      <c r="H11" s="40"/>
      <c r="I11" s="40"/>
    </row>
    <row r="12" spans="1:10">
      <c r="A12" s="83"/>
      <c r="B12" s="40" t="s">
        <v>175</v>
      </c>
      <c r="C12" s="83"/>
      <c r="D12" s="83"/>
      <c r="E12" s="83">
        <v>2592.8000000000002</v>
      </c>
      <c r="F12" s="83"/>
      <c r="G12" s="83"/>
      <c r="H12" s="83"/>
      <c r="I12" s="83"/>
    </row>
    <row r="13" spans="1:10">
      <c r="A13" s="83"/>
      <c r="B13" s="40" t="s">
        <v>176</v>
      </c>
      <c r="C13" s="83"/>
      <c r="D13" s="83"/>
      <c r="E13" s="83"/>
      <c r="F13" s="83"/>
      <c r="G13" s="83"/>
      <c r="H13" s="83"/>
      <c r="I13" s="83"/>
    </row>
    <row r="14" spans="1:10">
      <c r="A14" s="83"/>
      <c r="B14" s="40" t="s">
        <v>177</v>
      </c>
      <c r="C14" s="83"/>
      <c r="D14" s="83"/>
      <c r="E14" s="83"/>
      <c r="F14" s="83"/>
      <c r="G14" s="83"/>
      <c r="H14" s="83"/>
      <c r="I14" s="83"/>
    </row>
    <row r="15" spans="1:10">
      <c r="A15" s="83"/>
      <c r="B15" s="40" t="s">
        <v>178</v>
      </c>
      <c r="C15" s="83"/>
      <c r="D15" s="83"/>
      <c r="E15" s="83"/>
      <c r="F15" s="83"/>
      <c r="G15" s="83"/>
      <c r="H15" s="83"/>
      <c r="I15" s="83"/>
    </row>
    <row r="16" spans="1:10">
      <c r="A16" s="83"/>
      <c r="B16" s="40" t="s">
        <v>179</v>
      </c>
      <c r="C16" s="83"/>
      <c r="D16" s="83"/>
      <c r="E16" s="83"/>
      <c r="F16" s="83"/>
      <c r="G16" s="83"/>
      <c r="H16" s="83"/>
      <c r="I16" s="83"/>
    </row>
    <row r="17" spans="1:9">
      <c r="A17" s="40">
        <v>2</v>
      </c>
      <c r="B17" s="40" t="s">
        <v>180</v>
      </c>
      <c r="C17" s="40"/>
      <c r="D17" s="40"/>
      <c r="E17" s="40"/>
      <c r="F17" s="40"/>
      <c r="G17" s="40"/>
      <c r="H17" s="40"/>
      <c r="I17" s="40"/>
    </row>
    <row r="18" spans="1:9">
      <c r="A18" s="40" t="s">
        <v>181</v>
      </c>
      <c r="B18" s="40"/>
      <c r="C18" s="40"/>
      <c r="D18" s="40"/>
      <c r="E18" s="40"/>
      <c r="F18" s="40"/>
      <c r="G18" s="40"/>
      <c r="H18" s="40"/>
      <c r="I18" s="40"/>
    </row>
    <row r="19" spans="1:9">
      <c r="A19" s="83" t="s">
        <v>182</v>
      </c>
      <c r="B19" s="83"/>
      <c r="C19" s="83"/>
      <c r="D19" s="40"/>
      <c r="E19" s="40"/>
      <c r="F19" s="40"/>
      <c r="G19" s="40"/>
      <c r="H19" s="40"/>
      <c r="I19" s="40"/>
    </row>
    <row r="20" spans="1:9">
      <c r="A20" s="40">
        <v>1</v>
      </c>
      <c r="B20" s="43" t="s">
        <v>171</v>
      </c>
      <c r="C20" s="40"/>
      <c r="D20" s="40"/>
      <c r="E20" s="40"/>
      <c r="F20" s="40"/>
      <c r="G20" s="40"/>
      <c r="H20" s="40"/>
      <c r="I20" s="40"/>
    </row>
    <row r="21" spans="1:9">
      <c r="A21" s="40"/>
      <c r="B21" s="40" t="s">
        <v>172</v>
      </c>
      <c r="C21" s="40"/>
      <c r="D21" s="40"/>
      <c r="E21" s="40"/>
      <c r="F21" s="40"/>
      <c r="G21" s="40"/>
      <c r="H21" s="40"/>
      <c r="I21" s="40"/>
    </row>
    <row r="22" spans="1:9">
      <c r="A22" s="40"/>
      <c r="B22" s="40" t="s">
        <v>173</v>
      </c>
      <c r="C22" s="40"/>
      <c r="D22" s="40"/>
      <c r="E22" s="40"/>
      <c r="F22" s="40"/>
      <c r="G22" s="40"/>
      <c r="H22" s="40"/>
      <c r="I22" s="40"/>
    </row>
    <row r="23" spans="1:9">
      <c r="A23" s="40"/>
      <c r="B23" s="40" t="s">
        <v>174</v>
      </c>
      <c r="C23" s="40"/>
      <c r="D23" s="40"/>
      <c r="E23" s="40"/>
      <c r="F23" s="40"/>
      <c r="G23" s="40"/>
      <c r="H23" s="40"/>
      <c r="I23" s="40"/>
    </row>
    <row r="24" spans="1:9">
      <c r="A24" s="83"/>
      <c r="B24" s="40" t="s">
        <v>175</v>
      </c>
      <c r="C24" s="83"/>
      <c r="D24" s="83"/>
      <c r="E24" s="83"/>
      <c r="F24" s="83"/>
      <c r="G24" s="83"/>
      <c r="H24" s="83"/>
      <c r="I24" s="83"/>
    </row>
    <row r="25" spans="1:9">
      <c r="A25" s="83"/>
      <c r="B25" s="40" t="s">
        <v>176</v>
      </c>
      <c r="C25" s="83"/>
      <c r="D25" s="83"/>
      <c r="E25" s="83"/>
      <c r="F25" s="83"/>
      <c r="G25" s="83"/>
      <c r="H25" s="83"/>
      <c r="I25" s="83"/>
    </row>
    <row r="26" spans="1:9">
      <c r="A26" s="83"/>
      <c r="B26" s="40" t="s">
        <v>177</v>
      </c>
      <c r="C26" s="83"/>
      <c r="D26" s="83"/>
      <c r="E26" s="83"/>
      <c r="F26" s="83"/>
      <c r="G26" s="83"/>
      <c r="H26" s="83"/>
      <c r="I26" s="83"/>
    </row>
    <row r="27" spans="1:9">
      <c r="A27" s="83"/>
      <c r="B27" s="40" t="s">
        <v>178</v>
      </c>
      <c r="C27" s="83"/>
      <c r="D27" s="83"/>
      <c r="E27" s="83"/>
      <c r="F27" s="83"/>
      <c r="G27" s="83"/>
      <c r="H27" s="83"/>
      <c r="I27" s="83"/>
    </row>
    <row r="28" spans="1:9">
      <c r="A28" s="83"/>
      <c r="B28" s="40" t="s">
        <v>179</v>
      </c>
      <c r="C28" s="83"/>
      <c r="D28" s="83"/>
      <c r="E28" s="83"/>
      <c r="F28" s="83"/>
      <c r="G28" s="83"/>
      <c r="H28" s="83"/>
      <c r="I28" s="83"/>
    </row>
    <row r="29" spans="1:9">
      <c r="A29" s="40">
        <v>2</v>
      </c>
      <c r="B29" s="40" t="s">
        <v>180</v>
      </c>
      <c r="C29" s="40"/>
      <c r="D29" s="40"/>
      <c r="E29" s="40"/>
      <c r="F29" s="40"/>
      <c r="G29" s="40"/>
      <c r="H29" s="40"/>
      <c r="I29" s="40"/>
    </row>
    <row r="30" spans="1:9">
      <c r="A30" s="40" t="s">
        <v>181</v>
      </c>
      <c r="B30" s="40"/>
      <c r="C30" s="40"/>
      <c r="D30" s="40"/>
      <c r="E30" s="40"/>
      <c r="F30" s="40"/>
      <c r="G30" s="40"/>
      <c r="H30" s="40"/>
      <c r="I30" s="40"/>
    </row>
    <row r="31" spans="1:9">
      <c r="A31" s="40"/>
      <c r="B31" s="40" t="s">
        <v>183</v>
      </c>
      <c r="C31" s="40"/>
      <c r="D31" s="40"/>
      <c r="E31" s="40">
        <v>12964.1</v>
      </c>
      <c r="F31" s="40"/>
      <c r="G31" s="40"/>
      <c r="H31" s="40"/>
      <c r="I31" s="40"/>
    </row>
    <row r="32" spans="1:9">
      <c r="A32" s="40"/>
      <c r="B32" s="40" t="s">
        <v>184</v>
      </c>
      <c r="C32" s="40"/>
      <c r="D32" s="40"/>
      <c r="E32" s="40"/>
      <c r="F32" s="40"/>
      <c r="G32" s="40"/>
      <c r="H32" s="40"/>
      <c r="I32" s="40"/>
    </row>
    <row r="33" spans="1:9">
      <c r="A33" s="83"/>
      <c r="B33" s="40" t="s">
        <v>185</v>
      </c>
      <c r="C33" s="83"/>
      <c r="D33" s="83"/>
      <c r="E33" s="83"/>
      <c r="F33" s="83"/>
      <c r="G33" s="83"/>
      <c r="H33" s="83"/>
      <c r="I33" s="83"/>
    </row>
    <row r="34" spans="1:9">
      <c r="A34" s="83"/>
      <c r="B34" s="40" t="s">
        <v>186</v>
      </c>
      <c r="C34" s="83"/>
      <c r="D34" s="83"/>
      <c r="E34" s="83"/>
      <c r="F34" s="83"/>
      <c r="G34" s="83"/>
      <c r="H34" s="83"/>
      <c r="I34" s="83"/>
    </row>
    <row r="35" spans="1:9">
      <c r="A35" s="83"/>
      <c r="B35" s="40" t="s">
        <v>187</v>
      </c>
      <c r="C35" s="83"/>
      <c r="D35" s="83"/>
      <c r="E35" s="83">
        <v>10371.299999999999</v>
      </c>
      <c r="F35" s="83"/>
      <c r="G35" s="83"/>
      <c r="H35" s="83"/>
      <c r="I35" s="83"/>
    </row>
    <row r="36" spans="1:9">
      <c r="A36" s="83"/>
      <c r="B36" s="40" t="s">
        <v>186</v>
      </c>
      <c r="C36" s="83"/>
      <c r="D36" s="83"/>
      <c r="E36" s="83"/>
      <c r="F36" s="83"/>
      <c r="G36" s="83"/>
      <c r="H36" s="83"/>
      <c r="I36" s="83"/>
    </row>
    <row r="37" spans="1:9">
      <c r="A37" s="83"/>
      <c r="B37" s="40" t="s">
        <v>175</v>
      </c>
      <c r="C37" s="83"/>
      <c r="D37" s="83"/>
      <c r="E37" s="83">
        <v>2592.8000000000002</v>
      </c>
      <c r="F37" s="83"/>
      <c r="G37" s="83"/>
      <c r="H37" s="83"/>
      <c r="I37" s="83"/>
    </row>
    <row r="38" spans="1:9">
      <c r="A38" s="83"/>
      <c r="B38" s="40" t="s">
        <v>176</v>
      </c>
      <c r="C38" s="83"/>
      <c r="D38" s="83"/>
      <c r="E38" s="83"/>
      <c r="F38" s="83"/>
      <c r="G38" s="83"/>
      <c r="H38" s="83"/>
      <c r="I38" s="83"/>
    </row>
    <row r="39" spans="1:9">
      <c r="A39" s="83"/>
      <c r="B39" s="40" t="s">
        <v>177</v>
      </c>
      <c r="C39" s="83"/>
      <c r="D39" s="83"/>
      <c r="E39" s="83"/>
      <c r="F39" s="83"/>
      <c r="G39" s="83"/>
      <c r="H39" s="83"/>
      <c r="I39" s="83"/>
    </row>
    <row r="40" spans="1:9">
      <c r="A40" s="83"/>
      <c r="B40" s="40" t="s">
        <v>178</v>
      </c>
      <c r="C40" s="83"/>
      <c r="D40" s="83"/>
      <c r="E40" s="83"/>
      <c r="F40" s="83"/>
      <c r="G40" s="83"/>
      <c r="H40" s="83"/>
      <c r="I40" s="83"/>
    </row>
    <row r="41" spans="1:9">
      <c r="A41" s="83"/>
      <c r="B41" s="40" t="s">
        <v>179</v>
      </c>
      <c r="C41" s="83"/>
      <c r="D41" s="83"/>
      <c r="E41" s="83"/>
      <c r="F41" s="83"/>
      <c r="G41" s="83"/>
      <c r="H41" s="83"/>
      <c r="I41" s="83"/>
    </row>
    <row r="43" spans="1:9">
      <c r="A43" s="84" t="s">
        <v>189</v>
      </c>
      <c r="B43" s="84"/>
      <c r="C43" s="84"/>
      <c r="D43" s="84"/>
      <c r="E43" s="84"/>
      <c r="F43" s="84"/>
      <c r="G43" s="84"/>
      <c r="H43" s="84"/>
      <c r="I43" s="84"/>
    </row>
  </sheetData>
  <mergeCells count="73">
    <mergeCell ref="H40:H41"/>
    <mergeCell ref="I40:I41"/>
    <mergeCell ref="A43:I43"/>
    <mergeCell ref="G1:J1"/>
    <mergeCell ref="A40:A41"/>
    <mergeCell ref="C40:C41"/>
    <mergeCell ref="D40:D41"/>
    <mergeCell ref="E40:E41"/>
    <mergeCell ref="F40:F41"/>
    <mergeCell ref="G40:G41"/>
    <mergeCell ref="H35:H36"/>
    <mergeCell ref="I35:I36"/>
    <mergeCell ref="A37:A39"/>
    <mergeCell ref="C37:C39"/>
    <mergeCell ref="D37:D39"/>
    <mergeCell ref="E37:E39"/>
    <mergeCell ref="F37:F39"/>
    <mergeCell ref="G37:G39"/>
    <mergeCell ref="H37:H39"/>
    <mergeCell ref="I37:I39"/>
    <mergeCell ref="A35:A36"/>
    <mergeCell ref="C35:C36"/>
    <mergeCell ref="D35:D36"/>
    <mergeCell ref="E35:E36"/>
    <mergeCell ref="F35:F36"/>
    <mergeCell ref="G35:G36"/>
    <mergeCell ref="G33:G34"/>
    <mergeCell ref="H33:H34"/>
    <mergeCell ref="I33:I34"/>
    <mergeCell ref="A27:A28"/>
    <mergeCell ref="C27:C28"/>
    <mergeCell ref="D27:D28"/>
    <mergeCell ref="E27:E28"/>
    <mergeCell ref="F27:F28"/>
    <mergeCell ref="G27:G28"/>
    <mergeCell ref="A33:A34"/>
    <mergeCell ref="C33:C34"/>
    <mergeCell ref="D33:D34"/>
    <mergeCell ref="E33:E34"/>
    <mergeCell ref="F33:F34"/>
    <mergeCell ref="F24:F26"/>
    <mergeCell ref="G24:G26"/>
    <mergeCell ref="H24:H26"/>
    <mergeCell ref="I24:I26"/>
    <mergeCell ref="H27:H28"/>
    <mergeCell ref="I27:I28"/>
    <mergeCell ref="A19:C19"/>
    <mergeCell ref="A24:A26"/>
    <mergeCell ref="C24:C26"/>
    <mergeCell ref="D24:D26"/>
    <mergeCell ref="E24:E26"/>
    <mergeCell ref="G12:G14"/>
    <mergeCell ref="H12:H14"/>
    <mergeCell ref="I12:I14"/>
    <mergeCell ref="A15:A16"/>
    <mergeCell ref="C15:C16"/>
    <mergeCell ref="D15:D16"/>
    <mergeCell ref="E15:E16"/>
    <mergeCell ref="F15:F16"/>
    <mergeCell ref="G15:G16"/>
    <mergeCell ref="H15:H16"/>
    <mergeCell ref="F12:F14"/>
    <mergeCell ref="I15:I16"/>
    <mergeCell ref="A7:C7"/>
    <mergeCell ref="A12:A14"/>
    <mergeCell ref="C12:C14"/>
    <mergeCell ref="D12:D14"/>
    <mergeCell ref="E12:E14"/>
    <mergeCell ref="A3:I3"/>
    <mergeCell ref="A5:A6"/>
    <mergeCell ref="B5:B6"/>
    <mergeCell ref="C5:C6"/>
    <mergeCell ref="D5:I5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K61"/>
  <sheetViews>
    <sheetView view="pageBreakPreview" topLeftCell="B19" zoomScale="80" zoomScaleNormal="100" zoomScaleSheetLayoutView="80" workbookViewId="0">
      <selection activeCell="I20" sqref="I20"/>
    </sheetView>
  </sheetViews>
  <sheetFormatPr defaultRowHeight="15"/>
  <cols>
    <col min="1" max="1" width="25.5703125" style="4" customWidth="1"/>
    <col min="2" max="2" width="26" style="4" customWidth="1"/>
    <col min="3" max="3" width="47.140625" style="4" customWidth="1"/>
    <col min="4" max="4" width="9.140625" style="4"/>
    <col min="5" max="5" width="9" style="4" customWidth="1"/>
    <col min="6" max="6" width="12.140625" style="4" customWidth="1"/>
    <col min="7" max="7" width="9.140625" style="4"/>
    <col min="8" max="8" width="12.42578125" style="105" customWidth="1"/>
    <col min="9" max="9" width="11.85546875" style="4" customWidth="1"/>
    <col min="10" max="10" width="12.42578125" style="4" customWidth="1"/>
    <col min="11" max="11" width="12.140625" style="4" customWidth="1"/>
    <col min="12" max="16384" width="9.140625" style="4"/>
  </cols>
  <sheetData>
    <row r="2" spans="1:11" ht="66.75" customHeight="1">
      <c r="I2" s="71" t="s">
        <v>103</v>
      </c>
      <c r="J2" s="71"/>
      <c r="K2" s="71"/>
    </row>
    <row r="4" spans="1:11" ht="29.25" customHeight="1">
      <c r="A4" s="89" t="s">
        <v>46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6" spans="1:11" ht="18" customHeight="1">
      <c r="A6" s="80" t="s">
        <v>19</v>
      </c>
      <c r="B6" s="80" t="s">
        <v>20</v>
      </c>
      <c r="C6" s="80" t="s">
        <v>21</v>
      </c>
      <c r="D6" s="90" t="s">
        <v>22</v>
      </c>
      <c r="E6" s="90"/>
      <c r="F6" s="90"/>
      <c r="G6" s="90"/>
      <c r="H6" s="90" t="s">
        <v>30</v>
      </c>
      <c r="I6" s="90"/>
      <c r="J6" s="90"/>
      <c r="K6" s="90"/>
    </row>
    <row r="7" spans="1:11" ht="24.75" customHeight="1">
      <c r="A7" s="80"/>
      <c r="B7" s="80"/>
      <c r="C7" s="80"/>
      <c r="D7" s="80" t="s">
        <v>23</v>
      </c>
      <c r="E7" s="80" t="s">
        <v>111</v>
      </c>
      <c r="F7" s="80" t="s">
        <v>24</v>
      </c>
      <c r="G7" s="80" t="s">
        <v>25</v>
      </c>
      <c r="H7" s="106">
        <v>2019</v>
      </c>
      <c r="I7" s="80">
        <v>2020</v>
      </c>
      <c r="J7" s="80">
        <v>2021</v>
      </c>
      <c r="K7" s="80" t="s">
        <v>205</v>
      </c>
    </row>
    <row r="8" spans="1:11">
      <c r="A8" s="80"/>
      <c r="B8" s="80"/>
      <c r="C8" s="80"/>
      <c r="D8" s="80"/>
      <c r="E8" s="80"/>
      <c r="F8" s="80"/>
      <c r="G8" s="80"/>
      <c r="H8" s="106"/>
      <c r="I8" s="80"/>
      <c r="J8" s="80"/>
      <c r="K8" s="80"/>
    </row>
    <row r="9" spans="1:11" ht="19.5" customHeight="1">
      <c r="A9" s="93" t="s">
        <v>26</v>
      </c>
      <c r="B9" s="93" t="s">
        <v>105</v>
      </c>
      <c r="C9" s="11" t="s">
        <v>27</v>
      </c>
      <c r="D9" s="12" t="s">
        <v>28</v>
      </c>
      <c r="E9" s="12" t="s">
        <v>28</v>
      </c>
      <c r="F9" s="12" t="s">
        <v>28</v>
      </c>
      <c r="G9" s="12" t="s">
        <v>28</v>
      </c>
      <c r="H9" s="107">
        <f>H10+H13+H14</f>
        <v>133415.12900000002</v>
      </c>
      <c r="I9" s="34">
        <f t="shared" ref="I9:J9" si="0">I10+I13+I14</f>
        <v>91016.4</v>
      </c>
      <c r="J9" s="34">
        <f t="shared" si="0"/>
        <v>80392.299999999988</v>
      </c>
      <c r="K9" s="34">
        <f>H9+I9+J9</f>
        <v>304823.82900000003</v>
      </c>
    </row>
    <row r="10" spans="1:11">
      <c r="A10" s="93"/>
      <c r="B10" s="93"/>
      <c r="C10" s="11" t="s">
        <v>29</v>
      </c>
      <c r="D10" s="32" t="s">
        <v>107</v>
      </c>
      <c r="E10" s="23" t="s">
        <v>28</v>
      </c>
      <c r="F10" s="23" t="s">
        <v>28</v>
      </c>
      <c r="G10" s="23" t="s">
        <v>28</v>
      </c>
      <c r="H10" s="107">
        <f>H11+H12</f>
        <v>98491.888999999996</v>
      </c>
      <c r="I10" s="34">
        <f t="shared" ref="I10:J10" si="1">I11+I12</f>
        <v>64763.9</v>
      </c>
      <c r="J10" s="34">
        <f t="shared" si="1"/>
        <v>54263.1</v>
      </c>
      <c r="K10" s="34">
        <f t="shared" ref="K10:K58" si="2">H10+I10+J10</f>
        <v>217518.889</v>
      </c>
    </row>
    <row r="11" spans="1:11">
      <c r="A11" s="93"/>
      <c r="B11" s="93"/>
      <c r="C11" s="91" t="s">
        <v>139</v>
      </c>
      <c r="D11" s="32" t="s">
        <v>107</v>
      </c>
      <c r="E11" s="32" t="s">
        <v>108</v>
      </c>
      <c r="F11" s="12" t="s">
        <v>28</v>
      </c>
      <c r="G11" s="12" t="s">
        <v>28</v>
      </c>
      <c r="H11" s="107">
        <f>H31+H26+H16</f>
        <v>86830.23</v>
      </c>
      <c r="I11" s="34">
        <f t="shared" ref="I11:J11" si="3">I31+I26+I16</f>
        <v>54713.9</v>
      </c>
      <c r="J11" s="34">
        <f t="shared" si="3"/>
        <v>44163.1</v>
      </c>
      <c r="K11" s="34">
        <f t="shared" si="2"/>
        <v>185707.23</v>
      </c>
    </row>
    <row r="12" spans="1:11">
      <c r="A12" s="93"/>
      <c r="B12" s="93"/>
      <c r="C12" s="92"/>
      <c r="D12" s="32" t="s">
        <v>107</v>
      </c>
      <c r="E12" s="32" t="s">
        <v>123</v>
      </c>
      <c r="F12" s="23" t="s">
        <v>28</v>
      </c>
      <c r="G12" s="23" t="s">
        <v>28</v>
      </c>
      <c r="H12" s="107">
        <f>H39</f>
        <v>11661.659000000001</v>
      </c>
      <c r="I12" s="34">
        <f t="shared" ref="I12:J12" si="4">I39</f>
        <v>10050</v>
      </c>
      <c r="J12" s="34">
        <f t="shared" si="4"/>
        <v>10100</v>
      </c>
      <c r="K12" s="34">
        <f t="shared" si="2"/>
        <v>31811.659</v>
      </c>
    </row>
    <row r="13" spans="1:11" ht="20.25" customHeight="1">
      <c r="A13" s="93"/>
      <c r="B13" s="93"/>
      <c r="C13" s="11" t="s">
        <v>136</v>
      </c>
      <c r="D13" s="32" t="s">
        <v>127</v>
      </c>
      <c r="E13" s="32" t="s">
        <v>128</v>
      </c>
      <c r="F13" s="23" t="s">
        <v>28</v>
      </c>
      <c r="G13" s="23" t="s">
        <v>28</v>
      </c>
      <c r="H13" s="107">
        <f>H48</f>
        <v>34002.32</v>
      </c>
      <c r="I13" s="34">
        <f t="shared" ref="I13:J13" si="5">I48</f>
        <v>25311.5</v>
      </c>
      <c r="J13" s="34">
        <f t="shared" si="5"/>
        <v>25188.199999999997</v>
      </c>
      <c r="K13" s="34">
        <f t="shared" si="2"/>
        <v>84502.01999999999</v>
      </c>
    </row>
    <row r="14" spans="1:11" ht="18" customHeight="1">
      <c r="A14" s="93"/>
      <c r="B14" s="93"/>
      <c r="C14" s="11" t="s">
        <v>137</v>
      </c>
      <c r="D14" s="32" t="s">
        <v>107</v>
      </c>
      <c r="E14" s="32" t="s">
        <v>128</v>
      </c>
      <c r="F14" s="12" t="s">
        <v>28</v>
      </c>
      <c r="G14" s="12" t="s">
        <v>28</v>
      </c>
      <c r="H14" s="107">
        <f>H55+H58</f>
        <v>920.92</v>
      </c>
      <c r="I14" s="34">
        <f t="shared" ref="I14:J14" si="6">I55</f>
        <v>941</v>
      </c>
      <c r="J14" s="34">
        <f t="shared" si="6"/>
        <v>941</v>
      </c>
      <c r="K14" s="34">
        <f>H14+I14+J14</f>
        <v>2802.92</v>
      </c>
    </row>
    <row r="15" spans="1:11" ht="18.75" customHeight="1">
      <c r="A15" s="86" t="s">
        <v>5</v>
      </c>
      <c r="B15" s="86" t="s">
        <v>106</v>
      </c>
      <c r="C15" s="2" t="s">
        <v>132</v>
      </c>
      <c r="D15" s="30" t="s">
        <v>107</v>
      </c>
      <c r="E15" s="23" t="s">
        <v>28</v>
      </c>
      <c r="F15" s="23" t="s">
        <v>28</v>
      </c>
      <c r="G15" s="23" t="s">
        <v>28</v>
      </c>
      <c r="H15" s="46">
        <f>H16</f>
        <v>20740.570000000003</v>
      </c>
      <c r="I15" s="46">
        <f t="shared" ref="I15:J15" si="7">I16</f>
        <v>12074.9</v>
      </c>
      <c r="J15" s="46">
        <f t="shared" si="7"/>
        <v>10982.6</v>
      </c>
      <c r="K15" s="34">
        <f t="shared" si="2"/>
        <v>43798.07</v>
      </c>
    </row>
    <row r="16" spans="1:11">
      <c r="A16" s="87"/>
      <c r="B16" s="87"/>
      <c r="C16" s="2" t="s">
        <v>29</v>
      </c>
      <c r="D16" s="30" t="s">
        <v>107</v>
      </c>
      <c r="E16" s="30" t="s">
        <v>108</v>
      </c>
      <c r="F16" s="30" t="s">
        <v>114</v>
      </c>
      <c r="G16" s="23" t="s">
        <v>28</v>
      </c>
      <c r="H16" s="46">
        <f>H17+H18+H19+H20+H21+H22+H23+H24</f>
        <v>20740.570000000003</v>
      </c>
      <c r="I16" s="46">
        <f t="shared" ref="I16:J16" si="8">I17+I18+I20+I21+I22+I23</f>
        <v>12074.9</v>
      </c>
      <c r="J16" s="46">
        <f t="shared" si="8"/>
        <v>10982.6</v>
      </c>
      <c r="K16" s="34">
        <f t="shared" si="2"/>
        <v>43798.07</v>
      </c>
    </row>
    <row r="17" spans="1:11">
      <c r="A17" s="87"/>
      <c r="B17" s="87"/>
      <c r="C17" s="86" t="s">
        <v>139</v>
      </c>
      <c r="D17" s="30" t="s">
        <v>107</v>
      </c>
      <c r="E17" s="30" t="s">
        <v>108</v>
      </c>
      <c r="F17" s="30" t="s">
        <v>109</v>
      </c>
      <c r="G17" s="30" t="s">
        <v>110</v>
      </c>
      <c r="H17" s="46">
        <v>12059</v>
      </c>
      <c r="I17" s="46">
        <v>12021.9</v>
      </c>
      <c r="J17" s="46">
        <f>10929.6+47</f>
        <v>10976.6</v>
      </c>
      <c r="K17" s="34">
        <f t="shared" si="2"/>
        <v>35057.5</v>
      </c>
    </row>
    <row r="18" spans="1:11">
      <c r="A18" s="87"/>
      <c r="B18" s="87"/>
      <c r="C18" s="87"/>
      <c r="D18" s="30" t="s">
        <v>107</v>
      </c>
      <c r="E18" s="30" t="s">
        <v>108</v>
      </c>
      <c r="F18" s="30" t="s">
        <v>200</v>
      </c>
      <c r="G18" s="30" t="s">
        <v>110</v>
      </c>
      <c r="H18" s="46">
        <v>116.8</v>
      </c>
      <c r="I18" s="46">
        <v>3</v>
      </c>
      <c r="J18" s="46">
        <v>3</v>
      </c>
      <c r="K18" s="34">
        <f t="shared" si="2"/>
        <v>122.8</v>
      </c>
    </row>
    <row r="19" spans="1:11" s="51" customFormat="1">
      <c r="A19" s="87"/>
      <c r="B19" s="87"/>
      <c r="C19" s="87"/>
      <c r="D19" s="30" t="s">
        <v>107</v>
      </c>
      <c r="E19" s="30" t="s">
        <v>108</v>
      </c>
      <c r="F19" s="30" t="s">
        <v>200</v>
      </c>
      <c r="G19" s="30" t="s">
        <v>118</v>
      </c>
      <c r="H19" s="46">
        <v>100</v>
      </c>
      <c r="I19" s="46"/>
      <c r="J19" s="46"/>
      <c r="K19" s="34">
        <f t="shared" si="2"/>
        <v>100</v>
      </c>
    </row>
    <row r="20" spans="1:11">
      <c r="A20" s="87"/>
      <c r="B20" s="87"/>
      <c r="C20" s="87"/>
      <c r="D20" s="30" t="s">
        <v>107</v>
      </c>
      <c r="E20" s="30" t="s">
        <v>108</v>
      </c>
      <c r="F20" s="30" t="s">
        <v>112</v>
      </c>
      <c r="G20" s="30" t="s">
        <v>110</v>
      </c>
      <c r="H20" s="46"/>
      <c r="I20" s="46"/>
      <c r="J20" s="46">
        <v>3</v>
      </c>
      <c r="K20" s="34">
        <f t="shared" si="2"/>
        <v>3</v>
      </c>
    </row>
    <row r="21" spans="1:11">
      <c r="A21" s="87"/>
      <c r="B21" s="87"/>
      <c r="C21" s="87"/>
      <c r="D21" s="30" t="s">
        <v>107</v>
      </c>
      <c r="E21" s="30" t="s">
        <v>108</v>
      </c>
      <c r="F21" s="30" t="s">
        <v>113</v>
      </c>
      <c r="G21" s="30" t="s">
        <v>110</v>
      </c>
      <c r="H21" s="46">
        <v>110</v>
      </c>
      <c r="I21" s="46">
        <v>50</v>
      </c>
      <c r="J21" s="46"/>
      <c r="K21" s="34">
        <f t="shared" si="2"/>
        <v>160</v>
      </c>
    </row>
    <row r="22" spans="1:11" s="48" customFormat="1">
      <c r="A22" s="87"/>
      <c r="B22" s="87"/>
      <c r="C22" s="87"/>
      <c r="D22" s="30" t="s">
        <v>107</v>
      </c>
      <c r="E22" s="30" t="s">
        <v>108</v>
      </c>
      <c r="F22" s="30" t="s">
        <v>191</v>
      </c>
      <c r="G22" s="30" t="s">
        <v>110</v>
      </c>
      <c r="H22" s="46">
        <v>7892.1</v>
      </c>
      <c r="I22" s="46">
        <v>0</v>
      </c>
      <c r="J22" s="46">
        <v>0</v>
      </c>
      <c r="K22" s="34">
        <f t="shared" si="2"/>
        <v>7892.1</v>
      </c>
    </row>
    <row r="23" spans="1:11" s="48" customFormat="1">
      <c r="A23" s="87"/>
      <c r="B23" s="87"/>
      <c r="C23" s="87"/>
      <c r="D23" s="30" t="s">
        <v>107</v>
      </c>
      <c r="E23" s="30" t="s">
        <v>108</v>
      </c>
      <c r="F23" s="30" t="s">
        <v>204</v>
      </c>
      <c r="G23" s="30" t="s">
        <v>110</v>
      </c>
      <c r="H23" s="46">
        <v>403.09</v>
      </c>
      <c r="I23" s="46">
        <v>0</v>
      </c>
      <c r="J23" s="46">
        <v>0</v>
      </c>
      <c r="K23" s="34">
        <f t="shared" si="2"/>
        <v>403.09</v>
      </c>
    </row>
    <row r="24" spans="1:11" s="51" customFormat="1">
      <c r="A24" s="88"/>
      <c r="B24" s="88"/>
      <c r="C24" s="88"/>
      <c r="D24" s="30" t="s">
        <v>107</v>
      </c>
      <c r="E24" s="30" t="s">
        <v>108</v>
      </c>
      <c r="F24" s="30" t="s">
        <v>199</v>
      </c>
      <c r="G24" s="30" t="s">
        <v>110</v>
      </c>
      <c r="H24" s="46">
        <v>59.58</v>
      </c>
      <c r="I24" s="46">
        <v>0</v>
      </c>
      <c r="J24" s="46">
        <v>0</v>
      </c>
      <c r="K24" s="34">
        <f t="shared" si="2"/>
        <v>59.58</v>
      </c>
    </row>
    <row r="25" spans="1:11" ht="18" customHeight="1">
      <c r="A25" s="86" t="s">
        <v>6</v>
      </c>
      <c r="B25" s="86" t="s">
        <v>115</v>
      </c>
      <c r="C25" s="2" t="s">
        <v>27</v>
      </c>
      <c r="D25" s="30" t="s">
        <v>107</v>
      </c>
      <c r="E25" s="23" t="s">
        <v>28</v>
      </c>
      <c r="F25" s="23" t="s">
        <v>28</v>
      </c>
      <c r="G25" s="23" t="s">
        <v>28</v>
      </c>
      <c r="H25" s="46">
        <f>H26</f>
        <v>2669.22</v>
      </c>
      <c r="I25" s="46">
        <f t="shared" ref="I25:J25" si="9">I26</f>
        <v>2100</v>
      </c>
      <c r="J25" s="46">
        <f t="shared" si="9"/>
        <v>2000</v>
      </c>
      <c r="K25" s="34">
        <f t="shared" si="2"/>
        <v>6769.2199999999993</v>
      </c>
    </row>
    <row r="26" spans="1:11">
      <c r="A26" s="87"/>
      <c r="B26" s="87"/>
      <c r="C26" s="2" t="s">
        <v>29</v>
      </c>
      <c r="D26" s="30" t="s">
        <v>107</v>
      </c>
      <c r="E26" s="30" t="s">
        <v>108</v>
      </c>
      <c r="F26" s="30" t="s">
        <v>117</v>
      </c>
      <c r="G26" s="23" t="s">
        <v>28</v>
      </c>
      <c r="H26" s="46">
        <f>H27+H28+H29</f>
        <v>2669.22</v>
      </c>
      <c r="I26" s="46">
        <f t="shared" ref="I26:J26" si="10">I27+I28+I29</f>
        <v>2100</v>
      </c>
      <c r="J26" s="46">
        <f t="shared" si="10"/>
        <v>2000</v>
      </c>
      <c r="K26" s="34">
        <f t="shared" si="2"/>
        <v>6769.2199999999993</v>
      </c>
    </row>
    <row r="27" spans="1:11">
      <c r="A27" s="87"/>
      <c r="B27" s="87"/>
      <c r="C27" s="86" t="s">
        <v>139</v>
      </c>
      <c r="D27" s="30" t="s">
        <v>107</v>
      </c>
      <c r="E27" s="30" t="s">
        <v>108</v>
      </c>
      <c r="F27" s="30" t="s">
        <v>116</v>
      </c>
      <c r="G27" s="30" t="s">
        <v>110</v>
      </c>
      <c r="H27" s="46">
        <v>2148.2199999999998</v>
      </c>
      <c r="I27" s="46">
        <v>2100</v>
      </c>
      <c r="J27" s="46">
        <v>2000</v>
      </c>
      <c r="K27" s="34">
        <f t="shared" si="2"/>
        <v>6248.2199999999993</v>
      </c>
    </row>
    <row r="28" spans="1:11">
      <c r="A28" s="87"/>
      <c r="B28" s="87"/>
      <c r="C28" s="87"/>
      <c r="D28" s="30" t="s">
        <v>107</v>
      </c>
      <c r="E28" s="30" t="s">
        <v>108</v>
      </c>
      <c r="F28" s="30" t="s">
        <v>116</v>
      </c>
      <c r="G28" s="30" t="s">
        <v>118</v>
      </c>
      <c r="H28" s="46"/>
      <c r="I28" s="46"/>
      <c r="J28" s="46"/>
      <c r="K28" s="34">
        <f t="shared" si="2"/>
        <v>0</v>
      </c>
    </row>
    <row r="29" spans="1:11" s="48" customFormat="1">
      <c r="A29" s="88"/>
      <c r="B29" s="88"/>
      <c r="C29" s="88"/>
      <c r="D29" s="30" t="s">
        <v>107</v>
      </c>
      <c r="E29" s="30" t="s">
        <v>108</v>
      </c>
      <c r="F29" s="30" t="s">
        <v>192</v>
      </c>
      <c r="G29" s="30" t="s">
        <v>110</v>
      </c>
      <c r="H29" s="46">
        <v>521</v>
      </c>
      <c r="I29" s="46">
        <v>0</v>
      </c>
      <c r="J29" s="46">
        <v>0</v>
      </c>
      <c r="K29" s="34">
        <f t="shared" si="2"/>
        <v>521</v>
      </c>
    </row>
    <row r="30" spans="1:11" ht="18.75" customHeight="1">
      <c r="A30" s="86" t="s">
        <v>31</v>
      </c>
      <c r="B30" s="86" t="s">
        <v>119</v>
      </c>
      <c r="C30" s="2" t="s">
        <v>132</v>
      </c>
      <c r="D30" s="30" t="s">
        <v>107</v>
      </c>
      <c r="E30" s="23" t="s">
        <v>28</v>
      </c>
      <c r="F30" s="23" t="s">
        <v>28</v>
      </c>
      <c r="G30" s="23" t="s">
        <v>28</v>
      </c>
      <c r="H30" s="46">
        <f>H31</f>
        <v>63420.439999999995</v>
      </c>
      <c r="I30" s="46">
        <f t="shared" ref="I30:J30" si="11">I31</f>
        <v>40539</v>
      </c>
      <c r="J30" s="46">
        <f t="shared" si="11"/>
        <v>31180.5</v>
      </c>
      <c r="K30" s="34">
        <f t="shared" si="2"/>
        <v>135139.94</v>
      </c>
    </row>
    <row r="31" spans="1:11" ht="19.5" customHeight="1">
      <c r="A31" s="87"/>
      <c r="B31" s="87"/>
      <c r="C31" s="2" t="s">
        <v>29</v>
      </c>
      <c r="D31" s="30" t="s">
        <v>107</v>
      </c>
      <c r="E31" s="30" t="s">
        <v>108</v>
      </c>
      <c r="F31" s="30" t="s">
        <v>121</v>
      </c>
      <c r="G31" s="23" t="s">
        <v>28</v>
      </c>
      <c r="H31" s="46">
        <f>H32+H33+H35+H36+H34+H37+H38</f>
        <v>63420.439999999995</v>
      </c>
      <c r="I31" s="46">
        <f t="shared" ref="I31:J31" si="12">I32+I33+I35+I36+I34+I37+I38</f>
        <v>40539</v>
      </c>
      <c r="J31" s="46">
        <f t="shared" si="12"/>
        <v>31180.5</v>
      </c>
      <c r="K31" s="34">
        <f t="shared" si="2"/>
        <v>135139.94</v>
      </c>
    </row>
    <row r="32" spans="1:11">
      <c r="A32" s="87"/>
      <c r="B32" s="87"/>
      <c r="C32" s="86" t="s">
        <v>139</v>
      </c>
      <c r="D32" s="30" t="s">
        <v>107</v>
      </c>
      <c r="E32" s="30" t="s">
        <v>108</v>
      </c>
      <c r="F32" s="30" t="s">
        <v>120</v>
      </c>
      <c r="G32" s="30" t="s">
        <v>110</v>
      </c>
      <c r="H32" s="46">
        <v>34284.339999999997</v>
      </c>
      <c r="I32" s="46">
        <v>34726.5</v>
      </c>
      <c r="J32" s="46">
        <v>30730.5</v>
      </c>
      <c r="K32" s="34">
        <f t="shared" si="2"/>
        <v>99741.34</v>
      </c>
    </row>
    <row r="33" spans="1:11">
      <c r="A33" s="87"/>
      <c r="B33" s="87"/>
      <c r="C33" s="87"/>
      <c r="D33" s="30" t="s">
        <v>107</v>
      </c>
      <c r="E33" s="30" t="s">
        <v>108</v>
      </c>
      <c r="F33" s="30" t="s">
        <v>120</v>
      </c>
      <c r="G33" s="30" t="s">
        <v>118</v>
      </c>
      <c r="H33" s="46">
        <v>1452.68</v>
      </c>
      <c r="I33" s="46">
        <v>5812.5</v>
      </c>
      <c r="J33" s="46">
        <v>450</v>
      </c>
      <c r="K33" s="34">
        <f t="shared" si="2"/>
        <v>7715.18</v>
      </c>
    </row>
    <row r="34" spans="1:11" s="45" customFormat="1">
      <c r="A34" s="87"/>
      <c r="B34" s="87"/>
      <c r="C34" s="87"/>
      <c r="D34" s="30" t="s">
        <v>107</v>
      </c>
      <c r="E34" s="30" t="s">
        <v>108</v>
      </c>
      <c r="F34" s="30" t="s">
        <v>201</v>
      </c>
      <c r="G34" s="30" t="s">
        <v>118</v>
      </c>
      <c r="H34" s="46">
        <v>650.05999999999995</v>
      </c>
      <c r="I34" s="46"/>
      <c r="J34" s="46"/>
      <c r="K34" s="34">
        <f t="shared" si="2"/>
        <v>650.05999999999995</v>
      </c>
    </row>
    <row r="35" spans="1:11" ht="18.75" customHeight="1">
      <c r="A35" s="87"/>
      <c r="B35" s="87"/>
      <c r="C35" s="87"/>
      <c r="D35" s="30" t="s">
        <v>107</v>
      </c>
      <c r="E35" s="30" t="s">
        <v>108</v>
      </c>
      <c r="F35" s="30" t="s">
        <v>120</v>
      </c>
      <c r="G35" s="30" t="s">
        <v>110</v>
      </c>
      <c r="H35" s="46"/>
      <c r="I35" s="46"/>
      <c r="J35" s="46"/>
      <c r="K35" s="34">
        <f t="shared" si="2"/>
        <v>0</v>
      </c>
    </row>
    <row r="36" spans="1:11">
      <c r="A36" s="87"/>
      <c r="B36" s="87"/>
      <c r="C36" s="87"/>
      <c r="D36" s="30" t="s">
        <v>107</v>
      </c>
      <c r="E36" s="30" t="s">
        <v>108</v>
      </c>
      <c r="F36" s="30" t="s">
        <v>202</v>
      </c>
      <c r="G36" s="30" t="s">
        <v>118</v>
      </c>
      <c r="H36" s="46">
        <v>8292.64</v>
      </c>
      <c r="I36" s="46">
        <v>0</v>
      </c>
      <c r="J36" s="46">
        <v>0</v>
      </c>
      <c r="K36" s="34">
        <f t="shared" si="2"/>
        <v>8292.64</v>
      </c>
    </row>
    <row r="37" spans="1:11" s="48" customFormat="1">
      <c r="A37" s="87"/>
      <c r="B37" s="87"/>
      <c r="C37" s="87"/>
      <c r="D37" s="30" t="s">
        <v>107</v>
      </c>
      <c r="E37" s="30" t="s">
        <v>108</v>
      </c>
      <c r="F37" s="30" t="s">
        <v>193</v>
      </c>
      <c r="G37" s="30" t="s">
        <v>110</v>
      </c>
      <c r="H37" s="46">
        <v>16667.599999999999</v>
      </c>
      <c r="I37" s="46">
        <v>0</v>
      </c>
      <c r="J37" s="46">
        <v>0</v>
      </c>
      <c r="K37" s="34">
        <f t="shared" si="2"/>
        <v>16667.599999999999</v>
      </c>
    </row>
    <row r="38" spans="1:11" s="50" customFormat="1">
      <c r="A38" s="88"/>
      <c r="B38" s="88"/>
      <c r="C38" s="88"/>
      <c r="D38" s="30" t="s">
        <v>107</v>
      </c>
      <c r="E38" s="30" t="s">
        <v>108</v>
      </c>
      <c r="F38" s="30" t="s">
        <v>202</v>
      </c>
      <c r="G38" s="30" t="s">
        <v>118</v>
      </c>
      <c r="H38" s="46">
        <v>2073.12</v>
      </c>
      <c r="I38" s="46"/>
      <c r="J38" s="46"/>
      <c r="K38" s="34">
        <f t="shared" si="2"/>
        <v>2073.12</v>
      </c>
    </row>
    <row r="39" spans="1:11" ht="15" customHeight="1">
      <c r="A39" s="86" t="s">
        <v>32</v>
      </c>
      <c r="B39" s="86" t="s">
        <v>122</v>
      </c>
      <c r="C39" s="2" t="s">
        <v>132</v>
      </c>
      <c r="D39" s="30" t="s">
        <v>107</v>
      </c>
      <c r="E39" s="23" t="s">
        <v>28</v>
      </c>
      <c r="F39" s="23" t="s">
        <v>28</v>
      </c>
      <c r="G39" s="23" t="s">
        <v>28</v>
      </c>
      <c r="H39" s="46">
        <f>H40</f>
        <v>11661.659000000001</v>
      </c>
      <c r="I39" s="46">
        <f t="shared" ref="I39:J39" si="13">I40</f>
        <v>10050</v>
      </c>
      <c r="J39" s="46">
        <f t="shared" si="13"/>
        <v>10100</v>
      </c>
      <c r="K39" s="34">
        <f t="shared" si="2"/>
        <v>31811.659</v>
      </c>
    </row>
    <row r="40" spans="1:11">
      <c r="A40" s="87"/>
      <c r="B40" s="87"/>
      <c r="C40" s="2" t="s">
        <v>29</v>
      </c>
      <c r="D40" s="30" t="s">
        <v>107</v>
      </c>
      <c r="E40" s="30" t="s">
        <v>123</v>
      </c>
      <c r="F40" s="30" t="s">
        <v>125</v>
      </c>
      <c r="G40" s="23" t="s">
        <v>28</v>
      </c>
      <c r="H40" s="46">
        <f>H41+H42+H43+H44+H45+H46</f>
        <v>11661.659000000001</v>
      </c>
      <c r="I40" s="46">
        <f t="shared" ref="I40:J40" si="14">I41+I42+I43+I45</f>
        <v>10050</v>
      </c>
      <c r="J40" s="46">
        <f t="shared" si="14"/>
        <v>10100</v>
      </c>
      <c r="K40" s="34">
        <f t="shared" si="2"/>
        <v>31811.659</v>
      </c>
    </row>
    <row r="41" spans="1:11">
      <c r="A41" s="87"/>
      <c r="B41" s="87"/>
      <c r="C41" s="86" t="s">
        <v>139</v>
      </c>
      <c r="D41" s="30" t="s">
        <v>107</v>
      </c>
      <c r="E41" s="30" t="s">
        <v>123</v>
      </c>
      <c r="F41" s="30" t="s">
        <v>124</v>
      </c>
      <c r="G41" s="30" t="s">
        <v>110</v>
      </c>
      <c r="H41" s="46">
        <v>10270.77</v>
      </c>
      <c r="I41" s="46">
        <v>10050</v>
      </c>
      <c r="J41" s="46">
        <v>10100</v>
      </c>
      <c r="K41" s="34">
        <f t="shared" si="2"/>
        <v>30420.77</v>
      </c>
    </row>
    <row r="42" spans="1:11">
      <c r="A42" s="87"/>
      <c r="B42" s="87"/>
      <c r="C42" s="87"/>
      <c r="D42" s="30" t="s">
        <v>107</v>
      </c>
      <c r="E42" s="30" t="s">
        <v>123</v>
      </c>
      <c r="F42" s="30" t="s">
        <v>195</v>
      </c>
      <c r="G42" s="30" t="s">
        <v>110</v>
      </c>
      <c r="H42" s="46">
        <v>581.32000000000005</v>
      </c>
      <c r="I42" s="46">
        <v>0</v>
      </c>
      <c r="J42" s="46">
        <v>0</v>
      </c>
      <c r="K42" s="34">
        <f t="shared" si="2"/>
        <v>581.32000000000005</v>
      </c>
    </row>
    <row r="43" spans="1:11">
      <c r="A43" s="87"/>
      <c r="B43" s="87"/>
      <c r="C43" s="87"/>
      <c r="D43" s="30" t="s">
        <v>107</v>
      </c>
      <c r="E43" s="30" t="s">
        <v>123</v>
      </c>
      <c r="F43" s="30" t="s">
        <v>208</v>
      </c>
      <c r="G43" s="30" t="s">
        <v>110</v>
      </c>
      <c r="H43" s="46">
        <v>21.2</v>
      </c>
      <c r="I43" s="46">
        <v>0</v>
      </c>
      <c r="J43" s="46">
        <v>0</v>
      </c>
      <c r="K43" s="34">
        <f t="shared" si="2"/>
        <v>21.2</v>
      </c>
    </row>
    <row r="44" spans="1:11" s="59" customFormat="1">
      <c r="A44" s="87"/>
      <c r="B44" s="87"/>
      <c r="C44" s="87"/>
      <c r="D44" s="30" t="s">
        <v>107</v>
      </c>
      <c r="E44" s="30" t="s">
        <v>123</v>
      </c>
      <c r="F44" s="30" t="s">
        <v>209</v>
      </c>
      <c r="G44" s="30" t="s">
        <v>110</v>
      </c>
      <c r="H44" s="46">
        <v>14.28</v>
      </c>
      <c r="I44" s="46"/>
      <c r="J44" s="46"/>
      <c r="K44" s="34">
        <f t="shared" si="2"/>
        <v>14.28</v>
      </c>
    </row>
    <row r="45" spans="1:11" s="48" customFormat="1">
      <c r="A45" s="88"/>
      <c r="B45" s="87"/>
      <c r="C45" s="87"/>
      <c r="D45" s="30" t="s">
        <v>107</v>
      </c>
      <c r="E45" s="30" t="s">
        <v>123</v>
      </c>
      <c r="F45" s="30" t="s">
        <v>194</v>
      </c>
      <c r="G45" s="30" t="s">
        <v>110</v>
      </c>
      <c r="H45" s="46">
        <v>366.94900000000001</v>
      </c>
      <c r="I45" s="46">
        <v>0</v>
      </c>
      <c r="J45" s="46">
        <v>0</v>
      </c>
      <c r="K45" s="34">
        <f t="shared" si="2"/>
        <v>366.94900000000001</v>
      </c>
    </row>
    <row r="46" spans="1:11" s="51" customFormat="1">
      <c r="A46" s="52"/>
      <c r="B46" s="88"/>
      <c r="C46" s="88"/>
      <c r="D46" s="30" t="s">
        <v>107</v>
      </c>
      <c r="E46" s="30" t="s">
        <v>123</v>
      </c>
      <c r="F46" s="30" t="s">
        <v>203</v>
      </c>
      <c r="G46" s="30" t="s">
        <v>110</v>
      </c>
      <c r="H46" s="46">
        <v>407.14</v>
      </c>
      <c r="I46" s="46">
        <v>0</v>
      </c>
      <c r="J46" s="46">
        <v>0</v>
      </c>
      <c r="K46" s="34">
        <f t="shared" si="2"/>
        <v>407.14</v>
      </c>
    </row>
    <row r="47" spans="1:11" ht="16.5" customHeight="1">
      <c r="A47" s="80" t="s">
        <v>33</v>
      </c>
      <c r="B47" s="80" t="s">
        <v>126</v>
      </c>
      <c r="C47" s="15" t="s">
        <v>132</v>
      </c>
      <c r="D47" s="23" t="s">
        <v>28</v>
      </c>
      <c r="E47" s="23" t="s">
        <v>28</v>
      </c>
      <c r="F47" s="23" t="s">
        <v>28</v>
      </c>
      <c r="G47" s="23" t="s">
        <v>28</v>
      </c>
      <c r="H47" s="46">
        <f>H48+H55+H58</f>
        <v>34923.240000000005</v>
      </c>
      <c r="I47" s="46">
        <f t="shared" ref="I47:J47" si="15">I48+I55</f>
        <v>26252.5</v>
      </c>
      <c r="J47" s="46">
        <f t="shared" si="15"/>
        <v>26129.199999999997</v>
      </c>
      <c r="K47" s="34">
        <f t="shared" si="2"/>
        <v>87304.94</v>
      </c>
    </row>
    <row r="48" spans="1:11">
      <c r="A48" s="80"/>
      <c r="B48" s="80"/>
      <c r="C48" s="15" t="s">
        <v>29</v>
      </c>
      <c r="D48" s="30" t="s">
        <v>127</v>
      </c>
      <c r="E48" s="30" t="s">
        <v>128</v>
      </c>
      <c r="F48" s="30" t="s">
        <v>135</v>
      </c>
      <c r="G48" s="23" t="s">
        <v>28</v>
      </c>
      <c r="H48" s="46">
        <f>H49+H50+H52+H51+H53+H54</f>
        <v>34002.32</v>
      </c>
      <c r="I48" s="46">
        <f t="shared" ref="I48:J48" si="16">I49+I50+I52+I51+I53</f>
        <v>25311.5</v>
      </c>
      <c r="J48" s="46">
        <f t="shared" si="16"/>
        <v>25188.199999999997</v>
      </c>
      <c r="K48" s="34">
        <f t="shared" si="2"/>
        <v>84502.01999999999</v>
      </c>
    </row>
    <row r="49" spans="1:11">
      <c r="A49" s="80"/>
      <c r="B49" s="80"/>
      <c r="C49" s="86" t="s">
        <v>136</v>
      </c>
      <c r="D49" s="30" t="s">
        <v>127</v>
      </c>
      <c r="E49" s="30" t="s">
        <v>128</v>
      </c>
      <c r="F49" s="30" t="s">
        <v>129</v>
      </c>
      <c r="G49" s="30" t="s">
        <v>130</v>
      </c>
      <c r="H49" s="46">
        <v>22735.42</v>
      </c>
      <c r="I49" s="46">
        <v>23397.599999999999</v>
      </c>
      <c r="J49" s="46">
        <f>23397.6</f>
        <v>23397.599999999999</v>
      </c>
      <c r="K49" s="34">
        <f t="shared" si="2"/>
        <v>69530.62</v>
      </c>
    </row>
    <row r="50" spans="1:11">
      <c r="A50" s="80"/>
      <c r="B50" s="80"/>
      <c r="C50" s="87"/>
      <c r="D50" s="30" t="s">
        <v>127</v>
      </c>
      <c r="E50" s="30" t="s">
        <v>128</v>
      </c>
      <c r="F50" s="30" t="s">
        <v>129</v>
      </c>
      <c r="G50" s="30" t="s">
        <v>131</v>
      </c>
      <c r="H50" s="46">
        <v>2834.87</v>
      </c>
      <c r="I50" s="46">
        <v>1913.9</v>
      </c>
      <c r="J50" s="46">
        <v>1790.6</v>
      </c>
      <c r="K50" s="34">
        <f t="shared" si="2"/>
        <v>6539.3700000000008</v>
      </c>
    </row>
    <row r="51" spans="1:11" s="49" customFormat="1">
      <c r="A51" s="80"/>
      <c r="B51" s="80"/>
      <c r="C51" s="87"/>
      <c r="D51" s="30" t="s">
        <v>127</v>
      </c>
      <c r="E51" s="30" t="s">
        <v>128</v>
      </c>
      <c r="F51" s="30" t="s">
        <v>129</v>
      </c>
      <c r="G51" s="30" t="s">
        <v>197</v>
      </c>
      <c r="H51" s="46">
        <v>13.15</v>
      </c>
      <c r="I51" s="46">
        <v>0</v>
      </c>
      <c r="J51" s="46">
        <v>0</v>
      </c>
      <c r="K51" s="34">
        <f t="shared" si="2"/>
        <v>13.15</v>
      </c>
    </row>
    <row r="52" spans="1:11" s="48" customFormat="1">
      <c r="A52" s="80"/>
      <c r="B52" s="80"/>
      <c r="C52" s="87"/>
      <c r="D52" s="30" t="s">
        <v>127</v>
      </c>
      <c r="E52" s="30" t="s">
        <v>128</v>
      </c>
      <c r="F52" s="30" t="s">
        <v>196</v>
      </c>
      <c r="G52" s="30" t="s">
        <v>130</v>
      </c>
      <c r="H52" s="46">
        <v>8380.99</v>
      </c>
      <c r="I52" s="46">
        <v>0</v>
      </c>
      <c r="J52" s="46">
        <v>0</v>
      </c>
      <c r="K52" s="34">
        <f t="shared" si="2"/>
        <v>8380.99</v>
      </c>
    </row>
    <row r="53" spans="1:11" s="50" customFormat="1">
      <c r="A53" s="80"/>
      <c r="B53" s="80"/>
      <c r="C53" s="88"/>
      <c r="D53" s="30" t="s">
        <v>127</v>
      </c>
      <c r="E53" s="30" t="s">
        <v>128</v>
      </c>
      <c r="F53" s="30" t="s">
        <v>129</v>
      </c>
      <c r="G53" s="30" t="s">
        <v>198</v>
      </c>
      <c r="H53" s="46">
        <v>25</v>
      </c>
      <c r="I53" s="46">
        <v>0</v>
      </c>
      <c r="J53" s="46">
        <v>0</v>
      </c>
      <c r="K53" s="34">
        <f t="shared" si="2"/>
        <v>25</v>
      </c>
    </row>
    <row r="54" spans="1:11" s="59" customFormat="1">
      <c r="A54" s="80"/>
      <c r="B54" s="80"/>
      <c r="C54" s="60"/>
      <c r="D54" s="30" t="s">
        <v>127</v>
      </c>
      <c r="E54" s="30" t="s">
        <v>128</v>
      </c>
      <c r="F54" s="30" t="s">
        <v>207</v>
      </c>
      <c r="G54" s="30" t="s">
        <v>130</v>
      </c>
      <c r="H54" s="46">
        <v>12.89</v>
      </c>
      <c r="I54" s="46"/>
      <c r="J54" s="46"/>
      <c r="K54" s="34">
        <f t="shared" si="2"/>
        <v>12.89</v>
      </c>
    </row>
    <row r="55" spans="1:11" s="20" customFormat="1">
      <c r="A55" s="80"/>
      <c r="B55" s="80"/>
      <c r="C55" s="15" t="s">
        <v>29</v>
      </c>
      <c r="D55" s="30" t="s">
        <v>107</v>
      </c>
      <c r="E55" s="30" t="s">
        <v>128</v>
      </c>
      <c r="F55" s="30" t="s">
        <v>133</v>
      </c>
      <c r="G55" s="23" t="s">
        <v>28</v>
      </c>
      <c r="H55" s="46">
        <f>H56+H57</f>
        <v>912.12</v>
      </c>
      <c r="I55" s="46">
        <f t="shared" ref="I55:J55" si="17">I56+I57</f>
        <v>941</v>
      </c>
      <c r="J55" s="46">
        <f t="shared" si="17"/>
        <v>941</v>
      </c>
      <c r="K55" s="34">
        <f t="shared" si="2"/>
        <v>2794.12</v>
      </c>
    </row>
    <row r="56" spans="1:11">
      <c r="A56" s="80"/>
      <c r="B56" s="80"/>
      <c r="C56" s="85" t="s">
        <v>139</v>
      </c>
      <c r="D56" s="30" t="s">
        <v>107</v>
      </c>
      <c r="E56" s="30" t="s">
        <v>128</v>
      </c>
      <c r="F56" s="30" t="s">
        <v>133</v>
      </c>
      <c r="G56" s="30" t="s">
        <v>134</v>
      </c>
      <c r="H56" s="46">
        <v>844.12</v>
      </c>
      <c r="I56" s="46">
        <v>823</v>
      </c>
      <c r="J56" s="46">
        <v>823</v>
      </c>
      <c r="K56" s="34">
        <f t="shared" si="2"/>
        <v>2490.12</v>
      </c>
    </row>
    <row r="57" spans="1:11" s="59" customFormat="1">
      <c r="A57" s="80"/>
      <c r="B57" s="80"/>
      <c r="C57" s="85"/>
      <c r="D57" s="30" t="s">
        <v>107</v>
      </c>
      <c r="E57" s="30" t="s">
        <v>128</v>
      </c>
      <c r="F57" s="30" t="s">
        <v>133</v>
      </c>
      <c r="G57" s="30" t="s">
        <v>131</v>
      </c>
      <c r="H57" s="46">
        <v>68</v>
      </c>
      <c r="I57" s="46">
        <v>118</v>
      </c>
      <c r="J57" s="46">
        <v>118</v>
      </c>
      <c r="K57" s="34">
        <f t="shared" ref="K57" si="18">H57+I57+J57</f>
        <v>304</v>
      </c>
    </row>
    <row r="58" spans="1:11">
      <c r="A58" s="80"/>
      <c r="B58" s="80"/>
      <c r="C58" s="85"/>
      <c r="D58" s="30" t="s">
        <v>107</v>
      </c>
      <c r="E58" s="30" t="s">
        <v>128</v>
      </c>
      <c r="F58" s="30" t="s">
        <v>207</v>
      </c>
      <c r="G58" s="30" t="s">
        <v>134</v>
      </c>
      <c r="H58" s="46">
        <v>8.8000000000000007</v>
      </c>
      <c r="I58" s="46"/>
      <c r="J58" s="46"/>
      <c r="K58" s="34">
        <f t="shared" si="2"/>
        <v>8.8000000000000007</v>
      </c>
    </row>
    <row r="60" spans="1:11">
      <c r="A60" s="84" t="s">
        <v>138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</row>
    <row r="61" spans="1:11">
      <c r="H61" s="108"/>
      <c r="I61" s="33"/>
      <c r="J61" s="33"/>
      <c r="K61" s="33"/>
    </row>
  </sheetData>
  <mergeCells count="35">
    <mergeCell ref="C11:C12"/>
    <mergeCell ref="A9:A14"/>
    <mergeCell ref="B9:B14"/>
    <mergeCell ref="B25:B29"/>
    <mergeCell ref="C27:C29"/>
    <mergeCell ref="C17:C24"/>
    <mergeCell ref="A25:A29"/>
    <mergeCell ref="A15:A24"/>
    <mergeCell ref="B15:B24"/>
    <mergeCell ref="A4:K4"/>
    <mergeCell ref="I2:K2"/>
    <mergeCell ref="E7:E8"/>
    <mergeCell ref="I7:I8"/>
    <mergeCell ref="J7:J8"/>
    <mergeCell ref="K7:K8"/>
    <mergeCell ref="D6:G6"/>
    <mergeCell ref="H6:K6"/>
    <mergeCell ref="D7:D8"/>
    <mergeCell ref="F7:F8"/>
    <mergeCell ref="G7:G8"/>
    <mergeCell ref="H7:H8"/>
    <mergeCell ref="A6:A8"/>
    <mergeCell ref="B6:B8"/>
    <mergeCell ref="C6:C8"/>
    <mergeCell ref="C56:C58"/>
    <mergeCell ref="A60:K60"/>
    <mergeCell ref="A47:A58"/>
    <mergeCell ref="B47:B58"/>
    <mergeCell ref="B30:B38"/>
    <mergeCell ref="C32:C38"/>
    <mergeCell ref="C49:C53"/>
    <mergeCell ref="A30:A38"/>
    <mergeCell ref="A39:A45"/>
    <mergeCell ref="B39:B46"/>
    <mergeCell ref="C41:C46"/>
  </mergeCells>
  <pageMargins left="0.51181102362204722" right="0" top="0" bottom="0" header="0" footer="0"/>
  <pageSetup paperSize="9" scale="70" fitToHeight="10" orientation="landscape" r:id="rId1"/>
  <colBreaks count="1" manualBreakCount="1">
    <brk id="11" max="43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G36"/>
  <sheetViews>
    <sheetView tabSelected="1" view="pageBreakPreview" zoomScale="90" zoomScaleNormal="100" zoomScaleSheetLayoutView="90" workbookViewId="0">
      <selection activeCell="F22" sqref="F22"/>
    </sheetView>
  </sheetViews>
  <sheetFormatPr defaultRowHeight="15"/>
  <cols>
    <col min="1" max="1" width="23.85546875" style="4" customWidth="1"/>
    <col min="2" max="2" width="33.7109375" style="4" customWidth="1"/>
    <col min="3" max="3" width="35.42578125" style="4" customWidth="1"/>
    <col min="4" max="4" width="15.7109375" style="4" customWidth="1"/>
    <col min="5" max="5" width="14.5703125" style="4" customWidth="1"/>
    <col min="6" max="6" width="13.5703125" style="4" customWidth="1"/>
    <col min="7" max="7" width="14.42578125" style="4" customWidth="1"/>
    <col min="8" max="8" width="6.7109375" style="4" customWidth="1"/>
    <col min="9" max="16384" width="9.140625" style="4"/>
  </cols>
  <sheetData>
    <row r="1" spans="1:7" ht="62.25" customHeight="1">
      <c r="E1" s="98" t="s">
        <v>104</v>
      </c>
      <c r="F1" s="98"/>
      <c r="G1" s="98"/>
    </row>
    <row r="2" spans="1:7" ht="42" customHeight="1">
      <c r="A2" s="81" t="s">
        <v>45</v>
      </c>
      <c r="B2" s="81"/>
      <c r="C2" s="81"/>
      <c r="D2" s="81"/>
      <c r="E2" s="81"/>
      <c r="F2" s="81"/>
      <c r="G2" s="81"/>
    </row>
    <row r="3" spans="1:7" ht="14.25" customHeight="1">
      <c r="A3" s="69" t="s">
        <v>34</v>
      </c>
      <c r="B3" s="69" t="s">
        <v>35</v>
      </c>
      <c r="C3" s="69" t="s">
        <v>36</v>
      </c>
      <c r="D3" s="69" t="s">
        <v>44</v>
      </c>
      <c r="E3" s="69"/>
      <c r="F3" s="69"/>
      <c r="G3" s="69"/>
    </row>
    <row r="4" spans="1:7" ht="27" customHeight="1">
      <c r="A4" s="69"/>
      <c r="B4" s="69"/>
      <c r="C4" s="69"/>
      <c r="D4" s="7">
        <v>2019</v>
      </c>
      <c r="E4" s="7">
        <v>2020</v>
      </c>
      <c r="F4" s="7">
        <v>2021</v>
      </c>
      <c r="G4" s="7" t="s">
        <v>206</v>
      </c>
    </row>
    <row r="5" spans="1:7">
      <c r="A5" s="96" t="s">
        <v>26</v>
      </c>
      <c r="B5" s="96" t="s">
        <v>105</v>
      </c>
      <c r="C5" s="10" t="s">
        <v>37</v>
      </c>
      <c r="D5" s="35">
        <f>D7+D8+D9</f>
        <v>133415.14000000001</v>
      </c>
      <c r="E5" s="35">
        <f t="shared" ref="E5:F5" si="0">E7+E8+E9</f>
        <v>91016.4</v>
      </c>
      <c r="F5" s="35">
        <f t="shared" si="0"/>
        <v>80392.299999999988</v>
      </c>
      <c r="G5" s="35">
        <f>D5+E5+F5</f>
        <v>304823.83999999997</v>
      </c>
    </row>
    <row r="6" spans="1:7">
      <c r="A6" s="96"/>
      <c r="B6" s="96"/>
      <c r="C6" s="10" t="s">
        <v>38</v>
      </c>
      <c r="D6" s="35"/>
      <c r="E6" s="35"/>
      <c r="F6" s="35"/>
      <c r="G6" s="35">
        <f t="shared" ref="G6:G34" si="1">D6+E6+F6</f>
        <v>0</v>
      </c>
    </row>
    <row r="7" spans="1:7">
      <c r="A7" s="96"/>
      <c r="B7" s="96"/>
      <c r="C7" s="10" t="s">
        <v>39</v>
      </c>
      <c r="D7" s="35">
        <f t="shared" ref="D7:F7" si="2">D12+D17+D22+D27+D32</f>
        <v>607.85</v>
      </c>
      <c r="E7" s="35">
        <f t="shared" si="2"/>
        <v>0</v>
      </c>
      <c r="F7" s="35">
        <f t="shared" si="2"/>
        <v>0</v>
      </c>
      <c r="G7" s="35">
        <f t="shared" si="1"/>
        <v>607.85</v>
      </c>
    </row>
    <row r="8" spans="1:7">
      <c r="A8" s="96"/>
      <c r="B8" s="96"/>
      <c r="C8" s="10" t="s">
        <v>40</v>
      </c>
      <c r="D8" s="35">
        <f t="shared" ref="D8:F8" si="3">D13+D18+D23+D28+D33</f>
        <v>43857.060000000005</v>
      </c>
      <c r="E8" s="35">
        <f t="shared" si="3"/>
        <v>0</v>
      </c>
      <c r="F8" s="35">
        <f t="shared" si="3"/>
        <v>0</v>
      </c>
      <c r="G8" s="35">
        <f t="shared" si="1"/>
        <v>43857.060000000005</v>
      </c>
    </row>
    <row r="9" spans="1:7">
      <c r="A9" s="96"/>
      <c r="B9" s="96"/>
      <c r="C9" s="10" t="s">
        <v>41</v>
      </c>
      <c r="D9" s="35">
        <f>D14+D19+D24+D29+D34</f>
        <v>88950.23</v>
      </c>
      <c r="E9" s="35">
        <f t="shared" ref="E9:F9" si="4">E14+E19+E24+E29+E34</f>
        <v>91016.4</v>
      </c>
      <c r="F9" s="35">
        <f t="shared" si="4"/>
        <v>80392.299999999988</v>
      </c>
      <c r="G9" s="35">
        <f t="shared" si="1"/>
        <v>260358.93</v>
      </c>
    </row>
    <row r="10" spans="1:7">
      <c r="A10" s="69" t="s">
        <v>5</v>
      </c>
      <c r="B10" s="69" t="s">
        <v>140</v>
      </c>
      <c r="C10" s="8" t="s">
        <v>37</v>
      </c>
      <c r="D10" s="36">
        <f>D12+D13+D14</f>
        <v>20740.57</v>
      </c>
      <c r="E10" s="36">
        <f t="shared" ref="E10:F10" si="5">E12+E13+E14</f>
        <v>12074.9</v>
      </c>
      <c r="F10" s="36">
        <f t="shared" si="5"/>
        <v>10982.6</v>
      </c>
      <c r="G10" s="35">
        <f t="shared" si="1"/>
        <v>43798.07</v>
      </c>
    </row>
    <row r="11" spans="1:7">
      <c r="A11" s="69"/>
      <c r="B11" s="69"/>
      <c r="C11" s="8" t="s">
        <v>38</v>
      </c>
      <c r="D11" s="36"/>
      <c r="E11" s="36"/>
      <c r="F11" s="36"/>
      <c r="G11" s="35">
        <f t="shared" si="1"/>
        <v>0</v>
      </c>
    </row>
    <row r="12" spans="1:7">
      <c r="A12" s="69"/>
      <c r="B12" s="69"/>
      <c r="C12" s="8" t="s">
        <v>42</v>
      </c>
      <c r="D12" s="36">
        <v>125.2</v>
      </c>
      <c r="E12" s="36"/>
      <c r="F12" s="36"/>
      <c r="G12" s="35">
        <f t="shared" si="1"/>
        <v>125.2</v>
      </c>
    </row>
    <row r="13" spans="1:7">
      <c r="A13" s="69"/>
      <c r="B13" s="69"/>
      <c r="C13" s="8" t="s">
        <v>40</v>
      </c>
      <c r="D13" s="36">
        <v>8421.36</v>
      </c>
      <c r="E13" s="36">
        <f>'Прил№1 к прогр'!I19+'Прил№1 к прогр'!I22+'Прил№1 к прогр'!I23+'Прил№1 к прогр'!I24</f>
        <v>0</v>
      </c>
      <c r="F13" s="36">
        <f>'Прил№1 к прогр'!J19+'Прил№1 к прогр'!J22+'Прил№1 к прогр'!J23+'Прил№1 к прогр'!J24</f>
        <v>0</v>
      </c>
      <c r="G13" s="35">
        <f t="shared" si="1"/>
        <v>8421.36</v>
      </c>
    </row>
    <row r="14" spans="1:7">
      <c r="A14" s="69"/>
      <c r="B14" s="69"/>
      <c r="C14" s="8" t="s">
        <v>43</v>
      </c>
      <c r="D14" s="36">
        <v>12194.01</v>
      </c>
      <c r="E14" s="36">
        <f>'Прил№1 к прогр'!I17+'Прил№1 к прогр'!I18+'Прил№1 к прогр'!I21+'Прил№1 к прогр'!I20</f>
        <v>12074.9</v>
      </c>
      <c r="F14" s="36">
        <f>'Прил№1 к прогр'!J17+'Прил№1 к прогр'!J18+'Прил№1 к прогр'!J21+'Прил№1 к прогр'!J20</f>
        <v>10982.6</v>
      </c>
      <c r="G14" s="35">
        <f t="shared" si="1"/>
        <v>35251.51</v>
      </c>
    </row>
    <row r="15" spans="1:7">
      <c r="A15" s="69" t="s">
        <v>6</v>
      </c>
      <c r="B15" s="69" t="s">
        <v>115</v>
      </c>
      <c r="C15" s="8" t="s">
        <v>37</v>
      </c>
      <c r="D15" s="36">
        <f>D17+D18+D19</f>
        <v>2669.22</v>
      </c>
      <c r="E15" s="36">
        <f t="shared" ref="E15:F15" si="6">E17+E18+E19</f>
        <v>2100</v>
      </c>
      <c r="F15" s="36">
        <f t="shared" si="6"/>
        <v>2000</v>
      </c>
      <c r="G15" s="35">
        <f t="shared" si="1"/>
        <v>6769.2199999999993</v>
      </c>
    </row>
    <row r="16" spans="1:7">
      <c r="A16" s="69"/>
      <c r="B16" s="69"/>
      <c r="C16" s="8" t="s">
        <v>38</v>
      </c>
      <c r="D16" s="36"/>
      <c r="E16" s="36"/>
      <c r="F16" s="36"/>
      <c r="G16" s="35">
        <f t="shared" si="1"/>
        <v>0</v>
      </c>
    </row>
    <row r="17" spans="1:7">
      <c r="A17" s="69"/>
      <c r="B17" s="69"/>
      <c r="C17" s="8" t="s">
        <v>42</v>
      </c>
      <c r="D17" s="36"/>
      <c r="E17" s="36"/>
      <c r="F17" s="36"/>
      <c r="G17" s="35">
        <f t="shared" si="1"/>
        <v>0</v>
      </c>
    </row>
    <row r="18" spans="1:7">
      <c r="A18" s="69"/>
      <c r="B18" s="69"/>
      <c r="C18" s="8" t="s">
        <v>40</v>
      </c>
      <c r="D18" s="36">
        <f>'Прил№1 к прогр'!H29</f>
        <v>521</v>
      </c>
      <c r="E18" s="36">
        <f>'Прил№1 к прогр'!I29</f>
        <v>0</v>
      </c>
      <c r="F18" s="36">
        <f>'Прил№1 к прогр'!J29</f>
        <v>0</v>
      </c>
      <c r="G18" s="35">
        <f t="shared" si="1"/>
        <v>521</v>
      </c>
    </row>
    <row r="19" spans="1:7">
      <c r="A19" s="69"/>
      <c r="B19" s="69"/>
      <c r="C19" s="8" t="s">
        <v>43</v>
      </c>
      <c r="D19" s="36">
        <f>'Прил№1 к прогр'!H27</f>
        <v>2148.2199999999998</v>
      </c>
      <c r="E19" s="36">
        <f>'Прил№1 к прогр'!I27</f>
        <v>2100</v>
      </c>
      <c r="F19" s="36">
        <f>'Прил№1 к прогр'!J27</f>
        <v>2000</v>
      </c>
      <c r="G19" s="35">
        <f t="shared" si="1"/>
        <v>6248.2199999999993</v>
      </c>
    </row>
    <row r="20" spans="1:7">
      <c r="A20" s="69" t="s">
        <v>31</v>
      </c>
      <c r="B20" s="69" t="s">
        <v>119</v>
      </c>
      <c r="C20" s="8" t="s">
        <v>37</v>
      </c>
      <c r="D20" s="36">
        <f>D22+D23+D24</f>
        <v>63420.45</v>
      </c>
      <c r="E20" s="36">
        <f t="shared" ref="E20:F20" si="7">E22+E23+E24</f>
        <v>40657</v>
      </c>
      <c r="F20" s="36">
        <f t="shared" si="7"/>
        <v>31298.5</v>
      </c>
      <c r="G20" s="35">
        <f t="shared" si="1"/>
        <v>135375.95000000001</v>
      </c>
    </row>
    <row r="21" spans="1:7">
      <c r="A21" s="69"/>
      <c r="B21" s="69"/>
      <c r="C21" s="8" t="s">
        <v>38</v>
      </c>
      <c r="D21" s="36"/>
      <c r="E21" s="36"/>
      <c r="F21" s="36"/>
      <c r="G21" s="35">
        <f t="shared" si="1"/>
        <v>0</v>
      </c>
    </row>
    <row r="22" spans="1:7">
      <c r="A22" s="69"/>
      <c r="B22" s="69"/>
      <c r="C22" s="8" t="s">
        <v>42</v>
      </c>
      <c r="D22" s="36">
        <v>482.65</v>
      </c>
      <c r="E22" s="36"/>
      <c r="F22" s="36"/>
      <c r="G22" s="35">
        <f t="shared" si="1"/>
        <v>482.65</v>
      </c>
    </row>
    <row r="23" spans="1:7">
      <c r="A23" s="69"/>
      <c r="B23" s="69"/>
      <c r="C23" s="8" t="s">
        <v>40</v>
      </c>
      <c r="D23" s="36">
        <v>25121.13</v>
      </c>
      <c r="E23" s="36">
        <f>'Прил№1 к прогр'!I37</f>
        <v>0</v>
      </c>
      <c r="F23" s="36">
        <f>'Прил№1 к прогр'!J37</f>
        <v>0</v>
      </c>
      <c r="G23" s="35">
        <f t="shared" si="1"/>
        <v>25121.13</v>
      </c>
    </row>
    <row r="24" spans="1:7">
      <c r="A24" s="69"/>
      <c r="B24" s="69"/>
      <c r="C24" s="8" t="s">
        <v>43</v>
      </c>
      <c r="D24" s="36">
        <v>37816.67</v>
      </c>
      <c r="E24" s="36">
        <v>40657</v>
      </c>
      <c r="F24" s="36">
        <v>31298.5</v>
      </c>
      <c r="G24" s="35">
        <f t="shared" si="1"/>
        <v>109772.17</v>
      </c>
    </row>
    <row r="25" spans="1:7">
      <c r="A25" s="94" t="s">
        <v>32</v>
      </c>
      <c r="B25" s="94" t="s">
        <v>122</v>
      </c>
      <c r="C25" s="8" t="s">
        <v>37</v>
      </c>
      <c r="D25" s="36">
        <f>D27+D28+D29</f>
        <v>11661.650000000001</v>
      </c>
      <c r="E25" s="36">
        <f t="shared" ref="E25:F25" si="8">E27+E28+E29</f>
        <v>10050</v>
      </c>
      <c r="F25" s="36">
        <f t="shared" si="8"/>
        <v>10100</v>
      </c>
      <c r="G25" s="35">
        <f t="shared" si="1"/>
        <v>31811.65</v>
      </c>
    </row>
    <row r="26" spans="1:7">
      <c r="A26" s="95"/>
      <c r="B26" s="95"/>
      <c r="C26" s="8" t="s">
        <v>38</v>
      </c>
      <c r="D26" s="36"/>
      <c r="E26" s="36"/>
      <c r="F26" s="36"/>
      <c r="G26" s="35">
        <f t="shared" si="1"/>
        <v>0</v>
      </c>
    </row>
    <row r="27" spans="1:7">
      <c r="A27" s="95"/>
      <c r="B27" s="95"/>
      <c r="C27" s="8" t="s">
        <v>42</v>
      </c>
      <c r="D27" s="36"/>
      <c r="E27" s="36"/>
      <c r="F27" s="36"/>
      <c r="G27" s="35">
        <f t="shared" si="1"/>
        <v>0</v>
      </c>
    </row>
    <row r="28" spans="1:7">
      <c r="A28" s="95"/>
      <c r="B28" s="95"/>
      <c r="C28" s="8" t="s">
        <v>40</v>
      </c>
      <c r="D28" s="36">
        <v>1390.88</v>
      </c>
      <c r="E28" s="36">
        <f>'Прил№1 к прогр'!I42+'Прил№1 к прогр'!I43+'Прил№1 к прогр'!I45+'Прил№1 к прогр'!I46</f>
        <v>0</v>
      </c>
      <c r="F28" s="36">
        <f>'Прил№1 к прогр'!J42+'Прил№1 к прогр'!J43+'Прил№1 к прогр'!J45+'Прил№1 к прогр'!J46</f>
        <v>0</v>
      </c>
      <c r="G28" s="35">
        <f t="shared" si="1"/>
        <v>1390.88</v>
      </c>
    </row>
    <row r="29" spans="1:7">
      <c r="A29" s="95"/>
      <c r="B29" s="95"/>
      <c r="C29" s="8" t="s">
        <v>43</v>
      </c>
      <c r="D29" s="36">
        <f>'Прил№1 к прогр'!H41</f>
        <v>10270.77</v>
      </c>
      <c r="E29" s="36">
        <f>'Прил№1 к прогр'!I41</f>
        <v>10050</v>
      </c>
      <c r="F29" s="36">
        <f>'Прил№1 к прогр'!J41</f>
        <v>10100</v>
      </c>
      <c r="G29" s="35">
        <f t="shared" si="1"/>
        <v>30420.77</v>
      </c>
    </row>
    <row r="30" spans="1:7">
      <c r="A30" s="69" t="s">
        <v>33</v>
      </c>
      <c r="B30" s="94" t="s">
        <v>126</v>
      </c>
      <c r="C30" s="8" t="s">
        <v>37</v>
      </c>
      <c r="D30" s="36">
        <f>D32+D33+D34</f>
        <v>34923.25</v>
      </c>
      <c r="E30" s="36">
        <f t="shared" ref="E30:F30" si="9">E32+E33+E34</f>
        <v>26134.5</v>
      </c>
      <c r="F30" s="36">
        <f t="shared" si="9"/>
        <v>26011.199999999997</v>
      </c>
      <c r="G30" s="35">
        <f t="shared" si="1"/>
        <v>87068.95</v>
      </c>
    </row>
    <row r="31" spans="1:7">
      <c r="A31" s="69"/>
      <c r="B31" s="95"/>
      <c r="C31" s="8" t="s">
        <v>38</v>
      </c>
      <c r="D31" s="36"/>
      <c r="E31" s="36"/>
      <c r="F31" s="36"/>
      <c r="G31" s="35">
        <f t="shared" si="1"/>
        <v>0</v>
      </c>
    </row>
    <row r="32" spans="1:7">
      <c r="A32" s="69"/>
      <c r="B32" s="95"/>
      <c r="C32" s="8" t="s">
        <v>42</v>
      </c>
      <c r="D32" s="36"/>
      <c r="E32" s="36"/>
      <c r="F32" s="36"/>
      <c r="G32" s="35">
        <f t="shared" si="1"/>
        <v>0</v>
      </c>
    </row>
    <row r="33" spans="1:7">
      <c r="A33" s="69"/>
      <c r="B33" s="95"/>
      <c r="C33" s="8" t="s">
        <v>40</v>
      </c>
      <c r="D33" s="36">
        <v>8402.69</v>
      </c>
      <c r="E33" s="36">
        <f>'Прил№1 к прогр'!I52</f>
        <v>0</v>
      </c>
      <c r="F33" s="36">
        <f>'Прил№1 к прогр'!J52</f>
        <v>0</v>
      </c>
      <c r="G33" s="35">
        <f t="shared" si="1"/>
        <v>8402.69</v>
      </c>
    </row>
    <row r="34" spans="1:7">
      <c r="A34" s="69"/>
      <c r="B34" s="97"/>
      <c r="C34" s="8" t="s">
        <v>43</v>
      </c>
      <c r="D34" s="36">
        <v>26520.560000000001</v>
      </c>
      <c r="E34" s="36">
        <f>'Прил№1 к прогр'!I49+'Прил№1 к прогр'!I50+'Прил№1 к прогр'!I56+'Прил№1 к прогр'!I58+'Прил№1 к прогр'!I53+'Прил№1 к прогр'!I51</f>
        <v>26134.5</v>
      </c>
      <c r="F34" s="36">
        <f>'Прил№1 к прогр'!J49+'Прил№1 к прогр'!J50+'Прил№1 к прогр'!J56+'Прил№1 к прогр'!J58+'Прил№1 к прогр'!J53+'Прил№1 к прогр'!J51</f>
        <v>26011.199999999997</v>
      </c>
      <c r="G34" s="35">
        <f t="shared" si="1"/>
        <v>78666.259999999995</v>
      </c>
    </row>
    <row r="36" spans="1:7">
      <c r="A36" s="84" t="s">
        <v>141</v>
      </c>
      <c r="B36" s="84"/>
      <c r="C36" s="84"/>
      <c r="D36" s="84"/>
      <c r="E36" s="84"/>
      <c r="F36" s="84"/>
      <c r="G36" s="84"/>
    </row>
  </sheetData>
  <mergeCells count="19">
    <mergeCell ref="B5:B9"/>
    <mergeCell ref="A30:A34"/>
    <mergeCell ref="B30:B34"/>
    <mergeCell ref="A2:G2"/>
    <mergeCell ref="E1:G1"/>
    <mergeCell ref="A3:A4"/>
    <mergeCell ref="B3:B4"/>
    <mergeCell ref="C3:C4"/>
    <mergeCell ref="D3:G3"/>
    <mergeCell ref="A5:A9"/>
    <mergeCell ref="A36:G36"/>
    <mergeCell ref="B25:B29"/>
    <mergeCell ref="A25:A29"/>
    <mergeCell ref="A10:A14"/>
    <mergeCell ref="B10:B14"/>
    <mergeCell ref="A15:A19"/>
    <mergeCell ref="B15:B19"/>
    <mergeCell ref="A20:A24"/>
    <mergeCell ref="B20:B24"/>
  </mergeCells>
  <pageMargins left="0.59055118110236227" right="0" top="0" bottom="0" header="0" footer="0"/>
  <pageSetup paperSize="9" scale="84" fitToHeight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48"/>
  <sheetViews>
    <sheetView view="pageBreakPreview" topLeftCell="A3" zoomScaleNormal="100" zoomScaleSheetLayoutView="100" workbookViewId="0">
      <pane ySplit="4" topLeftCell="A7" activePane="bottomLeft" state="frozen"/>
      <selection activeCell="A3" sqref="A3"/>
      <selection pane="bottomLeft" activeCell="J10" sqref="J10"/>
    </sheetView>
  </sheetViews>
  <sheetFormatPr defaultRowHeight="15"/>
  <cols>
    <col min="1" max="1" width="63.5703125" style="5" customWidth="1"/>
    <col min="2" max="2" width="14.5703125" style="5" customWidth="1"/>
    <col min="3" max="3" width="14.7109375" style="5" customWidth="1"/>
    <col min="4" max="4" width="13.7109375" style="5" customWidth="1"/>
    <col min="5" max="5" width="14.5703125" style="5" customWidth="1"/>
    <col min="6" max="6" width="12.7109375" style="5" customWidth="1"/>
    <col min="7" max="7" width="12.7109375" style="55" customWidth="1"/>
    <col min="8" max="8" width="12.140625" style="5" customWidth="1"/>
    <col min="9" max="9" width="12.28515625" style="5" customWidth="1"/>
    <col min="10" max="10" width="11.85546875" style="5" customWidth="1"/>
    <col min="11" max="11" width="11.5703125" style="5" customWidth="1"/>
    <col min="12" max="12" width="13" style="5" customWidth="1"/>
    <col min="13" max="16384" width="9.140625" style="5"/>
  </cols>
  <sheetData>
    <row r="1" spans="1:14" ht="60.75" customHeight="1">
      <c r="J1" s="99" t="s">
        <v>142</v>
      </c>
      <c r="K1" s="99"/>
      <c r="L1" s="99"/>
    </row>
    <row r="3" spans="1:14" ht="18.75">
      <c r="A3" s="89" t="s">
        <v>50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</row>
    <row r="5" spans="1:14" ht="15" customHeight="1">
      <c r="A5" s="80" t="s">
        <v>47</v>
      </c>
      <c r="B5" s="102" t="s">
        <v>48</v>
      </c>
      <c r="C5" s="103"/>
      <c r="D5" s="103"/>
      <c r="E5" s="103"/>
      <c r="F5" s="103"/>
      <c r="G5" s="104"/>
      <c r="H5" s="102" t="s">
        <v>49</v>
      </c>
      <c r="I5" s="103"/>
      <c r="J5" s="103"/>
      <c r="K5" s="103"/>
      <c r="L5" s="103"/>
    </row>
    <row r="6" spans="1:14" ht="17.25" customHeight="1">
      <c r="A6" s="80"/>
      <c r="B6" s="44">
        <v>2017</v>
      </c>
      <c r="C6" s="44">
        <v>2018</v>
      </c>
      <c r="D6" s="44">
        <v>2019</v>
      </c>
      <c r="E6" s="44">
        <v>2020</v>
      </c>
      <c r="F6" s="44">
        <v>2021</v>
      </c>
      <c r="G6" s="53">
        <v>2022</v>
      </c>
      <c r="H6" s="44">
        <v>2017</v>
      </c>
      <c r="I6" s="44">
        <v>2018</v>
      </c>
      <c r="J6" s="44">
        <v>2019</v>
      </c>
      <c r="K6" s="44">
        <v>2020</v>
      </c>
      <c r="L6" s="57">
        <v>2021</v>
      </c>
    </row>
    <row r="7" spans="1:14" ht="17.25" customHeight="1">
      <c r="A7" s="100" t="s">
        <v>150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</row>
    <row r="8" spans="1:14" ht="15" customHeight="1">
      <c r="A8" s="100" t="s">
        <v>143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4" ht="16.5" customHeight="1">
      <c r="A9" s="100" t="s">
        <v>59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</row>
    <row r="10" spans="1:14" ht="15" customHeight="1">
      <c r="A10" s="21" t="s">
        <v>144</v>
      </c>
      <c r="B10" s="19">
        <v>6616</v>
      </c>
      <c r="C10" s="19">
        <v>6650</v>
      </c>
      <c r="D10" s="19">
        <v>6700</v>
      </c>
      <c r="E10" s="19">
        <v>6725</v>
      </c>
      <c r="F10" s="19">
        <v>6750</v>
      </c>
      <c r="G10" s="54">
        <v>6750</v>
      </c>
      <c r="H10" s="31">
        <f>11550-H14</f>
        <v>11000</v>
      </c>
      <c r="I10" s="31">
        <f>11221.9-I14</f>
        <v>10671.9</v>
      </c>
      <c r="J10" s="31">
        <f>12064-J14-J18</f>
        <v>10883.1</v>
      </c>
      <c r="K10" s="31">
        <f>12074.9-K14-K18</f>
        <v>10894</v>
      </c>
      <c r="L10" s="58">
        <f>10982.6-L14-L18</f>
        <v>9801.7000000000007</v>
      </c>
      <c r="M10" s="47"/>
      <c r="N10" s="47"/>
    </row>
    <row r="11" spans="1:14" s="20" customFormat="1" ht="14.25" customHeight="1">
      <c r="A11" s="100" t="s">
        <v>151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</row>
    <row r="12" spans="1:14" s="20" customFormat="1" ht="15" customHeight="1">
      <c r="A12" s="100" t="s">
        <v>152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</row>
    <row r="13" spans="1:14" s="20" customFormat="1" ht="16.5" customHeight="1">
      <c r="A13" s="100" t="s">
        <v>59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</row>
    <row r="14" spans="1:14" s="20" customFormat="1" ht="17.25" customHeight="1">
      <c r="A14" s="21" t="s">
        <v>144</v>
      </c>
      <c r="B14" s="19">
        <v>59545</v>
      </c>
      <c r="C14" s="19">
        <v>59550</v>
      </c>
      <c r="D14" s="19">
        <v>59600</v>
      </c>
      <c r="E14" s="19">
        <v>59600</v>
      </c>
      <c r="F14" s="19">
        <v>59600</v>
      </c>
      <c r="G14" s="54">
        <v>59600</v>
      </c>
      <c r="H14" s="31">
        <v>550</v>
      </c>
      <c r="I14" s="31">
        <v>550</v>
      </c>
      <c r="J14" s="31">
        <v>550</v>
      </c>
      <c r="K14" s="31">
        <v>550</v>
      </c>
      <c r="L14" s="58">
        <v>550</v>
      </c>
    </row>
    <row r="15" spans="1:14" s="20" customFormat="1" ht="14.25" customHeight="1">
      <c r="A15" s="100" t="s">
        <v>153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</row>
    <row r="16" spans="1:14" s="20" customFormat="1" ht="15" customHeight="1">
      <c r="A16" s="100" t="s">
        <v>152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</row>
    <row r="17" spans="1:12" s="20" customFormat="1" ht="16.5" customHeight="1">
      <c r="A17" s="100" t="s">
        <v>59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</row>
    <row r="18" spans="1:12" s="20" customFormat="1" ht="16.5" customHeight="1">
      <c r="A18" s="21" t="s">
        <v>144</v>
      </c>
      <c r="B18" s="19">
        <v>276110</v>
      </c>
      <c r="C18" s="19">
        <v>278000</v>
      </c>
      <c r="D18" s="19">
        <v>280000</v>
      </c>
      <c r="E18" s="19">
        <v>285000</v>
      </c>
      <c r="F18" s="19">
        <v>285000</v>
      </c>
      <c r="G18" s="54">
        <v>285000</v>
      </c>
      <c r="H18" s="31">
        <v>630.9</v>
      </c>
      <c r="I18" s="31">
        <v>630.9</v>
      </c>
      <c r="J18" s="31">
        <v>630.9</v>
      </c>
      <c r="K18" s="31">
        <v>630.9</v>
      </c>
      <c r="L18" s="58">
        <v>630.9</v>
      </c>
    </row>
    <row r="19" spans="1:12" s="20" customFormat="1" ht="17.25" customHeight="1">
      <c r="A19" s="100" t="s">
        <v>154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</row>
    <row r="20" spans="1:12">
      <c r="A20" s="100" t="s">
        <v>155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</row>
    <row r="21" spans="1:12" ht="15.75" customHeight="1">
      <c r="A21" s="100" t="s">
        <v>65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</row>
    <row r="22" spans="1:12" ht="15.75" customHeight="1">
      <c r="A22" s="21" t="s">
        <v>144</v>
      </c>
      <c r="B22" s="19">
        <v>21</v>
      </c>
      <c r="C22" s="19">
        <v>22</v>
      </c>
      <c r="D22" s="19">
        <v>22</v>
      </c>
      <c r="E22" s="19">
        <v>22</v>
      </c>
      <c r="F22" s="19">
        <v>22</v>
      </c>
      <c r="G22" s="54">
        <v>22</v>
      </c>
      <c r="H22" s="31">
        <f>2615-H26</f>
        <v>2300</v>
      </c>
      <c r="I22" s="31">
        <f t="shared" ref="I22" si="0">2615-I26</f>
        <v>2300</v>
      </c>
      <c r="J22" s="31">
        <f>2248.1-J26</f>
        <v>1933.1</v>
      </c>
      <c r="K22" s="31">
        <f>2100-K26</f>
        <v>1785</v>
      </c>
      <c r="L22" s="58">
        <f>2000-L26</f>
        <v>1685</v>
      </c>
    </row>
    <row r="23" spans="1:12" s="20" customFormat="1" ht="17.25" customHeight="1">
      <c r="A23" s="100" t="s">
        <v>156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</row>
    <row r="24" spans="1:12" s="20" customFormat="1">
      <c r="A24" s="100" t="s">
        <v>157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</row>
    <row r="25" spans="1:12" s="20" customFormat="1" ht="15.75" customHeight="1">
      <c r="A25" s="100" t="s">
        <v>65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</row>
    <row r="26" spans="1:12" s="20" customFormat="1" ht="16.5" customHeight="1">
      <c r="A26" s="21" t="s">
        <v>144</v>
      </c>
      <c r="B26" s="19">
        <v>2750</v>
      </c>
      <c r="C26" s="19">
        <v>2755</v>
      </c>
      <c r="D26" s="19">
        <v>2760</v>
      </c>
      <c r="E26" s="19">
        <v>2765</v>
      </c>
      <c r="F26" s="19">
        <v>2770</v>
      </c>
      <c r="G26" s="54">
        <v>2770</v>
      </c>
      <c r="H26" s="31">
        <v>315</v>
      </c>
      <c r="I26" s="31">
        <v>315</v>
      </c>
      <c r="J26" s="31">
        <v>315</v>
      </c>
      <c r="K26" s="19">
        <v>315</v>
      </c>
      <c r="L26" s="56">
        <v>315</v>
      </c>
    </row>
    <row r="27" spans="1:12">
      <c r="A27" s="65" t="s">
        <v>147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</row>
    <row r="28" spans="1:12">
      <c r="A28" s="100" t="s">
        <v>158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s="20" customFormat="1" ht="15.75" customHeight="1">
      <c r="A29" s="100" t="s">
        <v>69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</row>
    <row r="30" spans="1:12" ht="16.5" customHeight="1">
      <c r="A30" s="21" t="s">
        <v>144</v>
      </c>
      <c r="B30" s="19">
        <v>36700</v>
      </c>
      <c r="C30" s="19">
        <v>36750</v>
      </c>
      <c r="D30" s="19">
        <v>36800</v>
      </c>
      <c r="E30" s="19">
        <v>36800</v>
      </c>
      <c r="F30" s="19">
        <v>36800</v>
      </c>
      <c r="G30" s="54">
        <v>36800</v>
      </c>
      <c r="H30" s="19">
        <f>32003-H34-H38</f>
        <v>31823</v>
      </c>
      <c r="I30" s="19">
        <f>29815-I34-I38</f>
        <v>29635</v>
      </c>
      <c r="J30" s="19">
        <f>34026.3-450-90-J34-J38</f>
        <v>33306.300000000003</v>
      </c>
      <c r="K30" s="19">
        <f>34546.5-450-K34-K38</f>
        <v>33916.5</v>
      </c>
      <c r="L30" s="56">
        <f>30550.5-450-L34-L38</f>
        <v>29920.5</v>
      </c>
    </row>
    <row r="31" spans="1:12" s="20" customFormat="1" ht="18" customHeight="1">
      <c r="A31" s="65" t="s">
        <v>159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</row>
    <row r="32" spans="1:12" s="20" customFormat="1" ht="15" customHeight="1">
      <c r="A32" s="100" t="s">
        <v>146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</row>
    <row r="33" spans="1:12" s="20" customFormat="1" ht="15.75" customHeight="1">
      <c r="A33" s="100" t="s">
        <v>69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</row>
    <row r="34" spans="1:12" s="20" customFormat="1" ht="16.5" customHeight="1">
      <c r="A34" s="21" t="s">
        <v>144</v>
      </c>
      <c r="B34" s="19">
        <v>203</v>
      </c>
      <c r="C34" s="19">
        <v>203</v>
      </c>
      <c r="D34" s="19">
        <v>203</v>
      </c>
      <c r="E34" s="19">
        <v>203</v>
      </c>
      <c r="F34" s="19">
        <v>203</v>
      </c>
      <c r="G34" s="54">
        <v>203</v>
      </c>
      <c r="H34" s="19">
        <v>118</v>
      </c>
      <c r="I34" s="19">
        <v>118</v>
      </c>
      <c r="J34" s="19">
        <v>118</v>
      </c>
      <c r="K34" s="19">
        <v>118</v>
      </c>
      <c r="L34" s="56">
        <v>118</v>
      </c>
    </row>
    <row r="35" spans="1:12" s="20" customFormat="1" ht="16.5" customHeight="1">
      <c r="A35" s="101" t="s">
        <v>148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</row>
    <row r="36" spans="1:12" s="20" customFormat="1">
      <c r="A36" s="100" t="s">
        <v>149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</row>
    <row r="37" spans="1:12" s="20" customFormat="1" ht="15.75" customHeight="1">
      <c r="A37" s="100" t="s">
        <v>69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</row>
    <row r="38" spans="1:12" s="20" customFormat="1" ht="15" customHeight="1">
      <c r="A38" s="21" t="s">
        <v>144</v>
      </c>
      <c r="B38" s="19">
        <v>8483</v>
      </c>
      <c r="C38" s="19">
        <v>8485</v>
      </c>
      <c r="D38" s="19">
        <v>8488</v>
      </c>
      <c r="E38" s="19">
        <v>8488</v>
      </c>
      <c r="F38" s="19">
        <v>8488</v>
      </c>
      <c r="G38" s="54">
        <v>8488</v>
      </c>
      <c r="H38" s="19">
        <v>62</v>
      </c>
      <c r="I38" s="19">
        <v>62</v>
      </c>
      <c r="J38" s="19">
        <v>62</v>
      </c>
      <c r="K38" s="19">
        <v>62</v>
      </c>
      <c r="L38" s="56">
        <v>62</v>
      </c>
    </row>
    <row r="39" spans="1:12" s="20" customFormat="1" ht="16.5" customHeight="1">
      <c r="A39" s="101" t="s">
        <v>160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</row>
    <row r="40" spans="1:12" s="20" customFormat="1">
      <c r="A40" s="100" t="s">
        <v>161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</row>
    <row r="41" spans="1:12" s="20" customFormat="1" ht="15.75" customHeight="1">
      <c r="A41" s="100" t="s">
        <v>162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</row>
    <row r="42" spans="1:12" s="20" customFormat="1" ht="16.5" customHeight="1">
      <c r="A42" s="21" t="s">
        <v>144</v>
      </c>
      <c r="B42" s="19">
        <v>16830</v>
      </c>
      <c r="C42" s="19">
        <v>17820</v>
      </c>
      <c r="D42" s="19">
        <v>17820</v>
      </c>
      <c r="E42" s="19">
        <v>17820</v>
      </c>
      <c r="F42" s="19">
        <v>17820</v>
      </c>
      <c r="G42" s="54">
        <v>17820</v>
      </c>
      <c r="H42" s="19">
        <v>2833.3</v>
      </c>
      <c r="I42" s="19">
        <v>2833.3</v>
      </c>
      <c r="J42" s="19">
        <v>2833.3</v>
      </c>
      <c r="K42" s="19">
        <v>2833.3</v>
      </c>
      <c r="L42" s="56">
        <v>2833.3</v>
      </c>
    </row>
    <row r="43" spans="1:12" s="20" customFormat="1" ht="16.5" customHeight="1">
      <c r="A43" s="101" t="s">
        <v>163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</row>
    <row r="44" spans="1:12" s="20" customFormat="1">
      <c r="A44" s="100" t="s">
        <v>161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12" s="20" customFormat="1" ht="15.75" customHeight="1">
      <c r="A45" s="100" t="s">
        <v>162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</row>
    <row r="46" spans="1:12" s="20" customFormat="1" ht="16.5" customHeight="1">
      <c r="A46" s="21" t="s">
        <v>144</v>
      </c>
      <c r="B46" s="19">
        <v>18810</v>
      </c>
      <c r="C46" s="19">
        <v>20790</v>
      </c>
      <c r="D46" s="19">
        <v>20790</v>
      </c>
      <c r="E46" s="19">
        <v>20790</v>
      </c>
      <c r="F46" s="19">
        <v>20790</v>
      </c>
      <c r="G46" s="54">
        <v>20790</v>
      </c>
      <c r="H46" s="19">
        <v>6611</v>
      </c>
      <c r="I46" s="19">
        <v>6611</v>
      </c>
      <c r="J46" s="19">
        <f>10032-J42</f>
        <v>7198.7</v>
      </c>
      <c r="K46" s="19">
        <f>10050-K42</f>
        <v>7216.7</v>
      </c>
      <c r="L46" s="56">
        <f>10100-L42</f>
        <v>7266.7</v>
      </c>
    </row>
    <row r="48" spans="1:12">
      <c r="A48" s="84" t="s">
        <v>145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</row>
  </sheetData>
  <mergeCells count="36">
    <mergeCell ref="A19:L19"/>
    <mergeCell ref="A11:L11"/>
    <mergeCell ref="A9:L9"/>
    <mergeCell ref="A8:L8"/>
    <mergeCell ref="A7:L7"/>
    <mergeCell ref="A17:L17"/>
    <mergeCell ref="A16:L16"/>
    <mergeCell ref="A15:L15"/>
    <mergeCell ref="A13:L13"/>
    <mergeCell ref="A12:L12"/>
    <mergeCell ref="A28:L28"/>
    <mergeCell ref="A24:L24"/>
    <mergeCell ref="A21:L21"/>
    <mergeCell ref="A23:L23"/>
    <mergeCell ref="A20:L20"/>
    <mergeCell ref="A35:L35"/>
    <mergeCell ref="A33:L33"/>
    <mergeCell ref="A32:L32"/>
    <mergeCell ref="A31:L31"/>
    <mergeCell ref="A29:L29"/>
    <mergeCell ref="A3:L3"/>
    <mergeCell ref="J1:L1"/>
    <mergeCell ref="A48:L48"/>
    <mergeCell ref="A5:A6"/>
    <mergeCell ref="A27:L27"/>
    <mergeCell ref="A25:L25"/>
    <mergeCell ref="B5:G5"/>
    <mergeCell ref="H5:L5"/>
    <mergeCell ref="A43:L43"/>
    <mergeCell ref="A44:L44"/>
    <mergeCell ref="A45:L45"/>
    <mergeCell ref="A39:L39"/>
    <mergeCell ref="A40:L40"/>
    <mergeCell ref="A41:L41"/>
    <mergeCell ref="A37:L37"/>
    <mergeCell ref="A36:L36"/>
  </mergeCells>
  <pageMargins left="0.43307086614173229" right="0" top="0" bottom="0" header="0" footer="0"/>
  <pageSetup paperSize="9" scale="65" fitToHeight="10" orientation="landscape" r:id="rId1"/>
  <rowBreaks count="1" manualBreakCount="1">
    <brk id="48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Прил№1 к паспорту</vt:lpstr>
      <vt:lpstr>Прил№2 к паспорту</vt:lpstr>
      <vt:lpstr>Прил№3 к паспорту</vt:lpstr>
      <vt:lpstr>Прил№1 к прогр</vt:lpstr>
      <vt:lpstr>Прил№2 к прогр</vt:lpstr>
      <vt:lpstr>Прил№3 к прогр</vt:lpstr>
      <vt:lpstr>Лист1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  <vt:lpstr>'Прил№3 к паспорту'!Область_печати</vt:lpstr>
      <vt:lpstr>'Прил№3 к прогр'!Область_печати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Platonova</cp:lastModifiedBy>
  <cp:lastPrinted>2020-01-16T07:42:26Z</cp:lastPrinted>
  <dcterms:created xsi:type="dcterms:W3CDTF">2018-06-22T00:57:51Z</dcterms:created>
  <dcterms:modified xsi:type="dcterms:W3CDTF">2020-03-18T09:26:17Z</dcterms:modified>
</cp:coreProperties>
</file>